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6"/>
  <workbookPr defaultThemeVersion="124226"/>
  <mc:AlternateContent xmlns:mc="http://schemas.openxmlformats.org/markup-compatibility/2006">
    <mc:Choice Requires="x15">
      <x15ac:absPath xmlns:x15ac="http://schemas.microsoft.com/office/spreadsheetml/2010/11/ac" url="D:\НА САЙТ\"/>
    </mc:Choice>
  </mc:AlternateContent>
  <xr:revisionPtr revIDLastSave="0" documentId="8_{015ECF2F-BA23-4F8F-AE70-70C6CFCE583A}" xr6:coauthVersionLast="36" xr6:coauthVersionMax="36" xr10:uidLastSave="{00000000-0000-0000-0000-000000000000}"/>
  <bookViews>
    <workbookView xWindow="32772" yWindow="32772" windowWidth="20400" windowHeight="8820"/>
  </bookViews>
  <sheets>
    <sheet name="01.04.22 " sheetId="9" r:id="rId1"/>
  </sheets>
  <definedNames>
    <definedName name="_xlnm.Print_Titles" localSheetId="0">'01.04.22 '!$8:$10</definedName>
    <definedName name="_xlnm.Print_Area" localSheetId="0">'01.04.22 '!$B$1:$N$470</definedName>
  </definedNames>
  <calcPr calcId="191029" fullCalcOnLoad="1"/>
</workbook>
</file>

<file path=xl/calcChain.xml><?xml version="1.0" encoding="utf-8"?>
<calcChain xmlns="http://schemas.openxmlformats.org/spreadsheetml/2006/main">
  <c r="M23" i="9" l="1"/>
  <c r="N23" i="9"/>
  <c r="G377" i="9"/>
  <c r="G375" i="9"/>
  <c r="I180" i="9"/>
  <c r="N66" i="9"/>
  <c r="M66" i="9"/>
  <c r="H63" i="9"/>
  <c r="I63" i="9"/>
  <c r="J63" i="9"/>
  <c r="J51" i="9"/>
  <c r="G51" i="9"/>
  <c r="M51" i="9"/>
  <c r="K63" i="9"/>
  <c r="L63" i="9"/>
  <c r="L67" i="9"/>
  <c r="N67" i="9"/>
  <c r="G63" i="9"/>
  <c r="I375" i="9"/>
  <c r="I397" i="9"/>
  <c r="N397" i="9"/>
  <c r="H375" i="9"/>
  <c r="I227" i="9"/>
  <c r="I243" i="9"/>
  <c r="N243" i="9"/>
  <c r="H227" i="9"/>
  <c r="H243" i="9"/>
  <c r="G227" i="9"/>
  <c r="M218" i="9"/>
  <c r="M207" i="9"/>
  <c r="L179" i="9"/>
  <c r="N179" i="9"/>
  <c r="K179" i="9"/>
  <c r="J179" i="9"/>
  <c r="J170" i="9"/>
  <c r="J203" i="9"/>
  <c r="I179" i="9"/>
  <c r="H179" i="9"/>
  <c r="G111" i="9"/>
  <c r="M71" i="9"/>
  <c r="I16" i="9"/>
  <c r="H16" i="9"/>
  <c r="H42" i="9"/>
  <c r="L19" i="9"/>
  <c r="K19" i="9"/>
  <c r="J19" i="9"/>
  <c r="I19" i="9"/>
  <c r="N19" i="9"/>
  <c r="H19" i="9"/>
  <c r="L45" i="9"/>
  <c r="K45" i="9"/>
  <c r="J45" i="9"/>
  <c r="I45" i="9"/>
  <c r="I67" i="9"/>
  <c r="H45" i="9"/>
  <c r="H67" i="9"/>
  <c r="G45" i="9"/>
  <c r="L75" i="9"/>
  <c r="L70" i="9"/>
  <c r="K75" i="9"/>
  <c r="J75" i="9"/>
  <c r="M75" i="9"/>
  <c r="I75" i="9"/>
  <c r="H75" i="9"/>
  <c r="G75" i="9"/>
  <c r="L85" i="9"/>
  <c r="K85" i="9"/>
  <c r="J85" i="9"/>
  <c r="I85" i="9"/>
  <c r="N85" i="9"/>
  <c r="H85" i="9"/>
  <c r="L111" i="9"/>
  <c r="L115" i="9"/>
  <c r="N115" i="9"/>
  <c r="K111" i="9"/>
  <c r="I111" i="9"/>
  <c r="N111" i="9"/>
  <c r="H111" i="9"/>
  <c r="L152" i="9"/>
  <c r="K152" i="9"/>
  <c r="J152" i="9"/>
  <c r="I152" i="9"/>
  <c r="H152" i="9"/>
  <c r="L156" i="9"/>
  <c r="K156" i="9"/>
  <c r="J156" i="9"/>
  <c r="I156" i="9"/>
  <c r="H156" i="9"/>
  <c r="L161" i="9"/>
  <c r="K161" i="9"/>
  <c r="J161" i="9"/>
  <c r="I161" i="9"/>
  <c r="H161" i="9"/>
  <c r="G161" i="9"/>
  <c r="L186" i="9"/>
  <c r="K186" i="9"/>
  <c r="K170" i="9"/>
  <c r="J186" i="9"/>
  <c r="I186" i="9"/>
  <c r="H186" i="9"/>
  <c r="L200" i="9"/>
  <c r="K200" i="9"/>
  <c r="J200" i="9"/>
  <c r="I200" i="9"/>
  <c r="H200" i="9"/>
  <c r="L206" i="9"/>
  <c r="K206" i="9"/>
  <c r="K215" i="9"/>
  <c r="J206" i="9"/>
  <c r="I206" i="9"/>
  <c r="I215" i="9"/>
  <c r="N215" i="9"/>
  <c r="H206" i="9"/>
  <c r="H215" i="9"/>
  <c r="G206" i="9"/>
  <c r="M206" i="9"/>
  <c r="L215" i="9"/>
  <c r="L227" i="9"/>
  <c r="K227" i="9"/>
  <c r="K243" i="9"/>
  <c r="J227" i="9"/>
  <c r="J243" i="9"/>
  <c r="K375" i="9"/>
  <c r="L384" i="9"/>
  <c r="K384" i="9"/>
  <c r="K397" i="9"/>
  <c r="J384" i="9"/>
  <c r="I384" i="9"/>
  <c r="H384" i="9"/>
  <c r="J467" i="9"/>
  <c r="I467" i="9"/>
  <c r="H467" i="9"/>
  <c r="L431" i="9"/>
  <c r="K431" i="9"/>
  <c r="J431" i="9"/>
  <c r="L404" i="9"/>
  <c r="K404" i="9"/>
  <c r="J404" i="9"/>
  <c r="L428" i="9"/>
  <c r="K428" i="9"/>
  <c r="I411" i="9"/>
  <c r="H411" i="9"/>
  <c r="G411" i="9"/>
  <c r="N413" i="9"/>
  <c r="N412" i="9"/>
  <c r="M413" i="9"/>
  <c r="M412" i="9"/>
  <c r="L411" i="9"/>
  <c r="N411" i="9"/>
  <c r="K411" i="9"/>
  <c r="J411" i="9"/>
  <c r="K357" i="9"/>
  <c r="I347" i="9"/>
  <c r="H347" i="9"/>
  <c r="G347" i="9"/>
  <c r="L347" i="9"/>
  <c r="K347" i="9"/>
  <c r="K342" i="9"/>
  <c r="J35" i="9"/>
  <c r="J30" i="9"/>
  <c r="G30" i="9"/>
  <c r="M30" i="9"/>
  <c r="L35" i="9"/>
  <c r="K35" i="9"/>
  <c r="H436" i="9"/>
  <c r="H433" i="9"/>
  <c r="H432" i="9"/>
  <c r="H431" i="9"/>
  <c r="H415" i="9"/>
  <c r="K343" i="9"/>
  <c r="K333" i="9"/>
  <c r="K331" i="9"/>
  <c r="K361" i="9"/>
  <c r="H332" i="9"/>
  <c r="H331" i="9"/>
  <c r="H361" i="9"/>
  <c r="K38" i="9"/>
  <c r="K29" i="9"/>
  <c r="H29" i="9"/>
  <c r="N405" i="9"/>
  <c r="I422" i="9"/>
  <c r="N422" i="9"/>
  <c r="H404" i="9"/>
  <c r="H400" i="9"/>
  <c r="H421" i="9"/>
  <c r="H424" i="9"/>
  <c r="L467" i="9"/>
  <c r="N466" i="9"/>
  <c r="G466" i="9"/>
  <c r="G467" i="9"/>
  <c r="M467" i="9"/>
  <c r="N465" i="9"/>
  <c r="M465" i="9"/>
  <c r="N464" i="9"/>
  <c r="M464" i="9"/>
  <c r="N463" i="9"/>
  <c r="G463" i="9"/>
  <c r="M463" i="9"/>
  <c r="N462" i="9"/>
  <c r="J462" i="9"/>
  <c r="J460" i="9"/>
  <c r="G460" i="9"/>
  <c r="M460" i="9"/>
  <c r="N461" i="9"/>
  <c r="G461" i="9"/>
  <c r="M461" i="9"/>
  <c r="N460" i="9"/>
  <c r="N459" i="9"/>
  <c r="G459" i="9"/>
  <c r="M459" i="9"/>
  <c r="N458" i="9"/>
  <c r="M458" i="9"/>
  <c r="N457" i="9"/>
  <c r="M457" i="9"/>
  <c r="N456" i="9"/>
  <c r="M456" i="9"/>
  <c r="N455" i="9"/>
  <c r="J455" i="9"/>
  <c r="G455" i="9"/>
  <c r="M455" i="9"/>
  <c r="N454" i="9"/>
  <c r="M454" i="9"/>
  <c r="N453" i="9"/>
  <c r="G453" i="9"/>
  <c r="M453" i="9"/>
  <c r="N449" i="9"/>
  <c r="M449" i="9"/>
  <c r="N448" i="9"/>
  <c r="G448" i="9"/>
  <c r="M448" i="9"/>
  <c r="N447" i="9"/>
  <c r="G447" i="9"/>
  <c r="M447" i="9"/>
  <c r="N446" i="9"/>
  <c r="G446" i="9"/>
  <c r="M446" i="9"/>
  <c r="N445" i="9"/>
  <c r="J445" i="9"/>
  <c r="G445" i="9"/>
  <c r="M445" i="9"/>
  <c r="N444" i="9"/>
  <c r="G444" i="9"/>
  <c r="M444" i="9"/>
  <c r="N443" i="9"/>
  <c r="J443" i="9"/>
  <c r="G443" i="9"/>
  <c r="M443" i="9"/>
  <c r="N442" i="9"/>
  <c r="J442" i="9"/>
  <c r="G442" i="9"/>
  <c r="M442" i="9"/>
  <c r="N441" i="9"/>
  <c r="J441" i="9"/>
  <c r="G441" i="9"/>
  <c r="M441" i="9"/>
  <c r="N440" i="9"/>
  <c r="G440" i="9"/>
  <c r="M440" i="9"/>
  <c r="N439" i="9"/>
  <c r="J439" i="9"/>
  <c r="G439" i="9"/>
  <c r="M439" i="9"/>
  <c r="N438" i="9"/>
  <c r="G438" i="9"/>
  <c r="N437" i="9"/>
  <c r="G437" i="9"/>
  <c r="M437" i="9"/>
  <c r="L436" i="9"/>
  <c r="J436" i="9"/>
  <c r="I436" i="9"/>
  <c r="N435" i="9"/>
  <c r="M435" i="9"/>
  <c r="N434" i="9"/>
  <c r="M434" i="9"/>
  <c r="N433" i="9"/>
  <c r="G433" i="9"/>
  <c r="M433" i="9"/>
  <c r="I432" i="9"/>
  <c r="N432" i="9"/>
  <c r="G432" i="9"/>
  <c r="N430" i="9"/>
  <c r="J430" i="9"/>
  <c r="M430" i="9"/>
  <c r="N429" i="9"/>
  <c r="M429" i="9"/>
  <c r="I428" i="9"/>
  <c r="N428" i="9"/>
  <c r="G428" i="9"/>
  <c r="N427" i="9"/>
  <c r="M427" i="9"/>
  <c r="N426" i="9"/>
  <c r="M426" i="9"/>
  <c r="M425" i="9"/>
  <c r="I424" i="9"/>
  <c r="N424" i="9"/>
  <c r="G424" i="9"/>
  <c r="N423" i="9"/>
  <c r="M423" i="9"/>
  <c r="M422" i="9"/>
  <c r="G421" i="9"/>
  <c r="M421" i="9"/>
  <c r="L420" i="9"/>
  <c r="J420" i="9"/>
  <c r="N419" i="9"/>
  <c r="G419" i="9"/>
  <c r="M419" i="9"/>
  <c r="N418" i="9"/>
  <c r="M418" i="9"/>
  <c r="N417" i="9"/>
  <c r="M417" i="9"/>
  <c r="N416" i="9"/>
  <c r="M416" i="9"/>
  <c r="L415" i="9"/>
  <c r="J415" i="9"/>
  <c r="I415" i="9"/>
  <c r="N415" i="9"/>
  <c r="G415" i="9"/>
  <c r="M415" i="9"/>
  <c r="N414" i="9"/>
  <c r="M414" i="9"/>
  <c r="N410" i="9"/>
  <c r="M410" i="9"/>
  <c r="N409" i="9"/>
  <c r="M409" i="9"/>
  <c r="N408" i="9"/>
  <c r="M408" i="9"/>
  <c r="N407" i="9"/>
  <c r="M407" i="9"/>
  <c r="N406" i="9"/>
  <c r="M406" i="9"/>
  <c r="M405" i="9"/>
  <c r="I404" i="9"/>
  <c r="I400" i="9"/>
  <c r="G404" i="9"/>
  <c r="M404" i="9"/>
  <c r="N403" i="9"/>
  <c r="M403" i="9"/>
  <c r="N402" i="9"/>
  <c r="M402" i="9"/>
  <c r="N401" i="9"/>
  <c r="M401" i="9"/>
  <c r="N396" i="9"/>
  <c r="M396" i="9"/>
  <c r="N395" i="9"/>
  <c r="M395" i="9"/>
  <c r="N394" i="9"/>
  <c r="M394" i="9"/>
  <c r="N393" i="9"/>
  <c r="M393" i="9"/>
  <c r="N392" i="9"/>
  <c r="M392" i="9"/>
  <c r="N391" i="9"/>
  <c r="M391" i="9"/>
  <c r="N390" i="9"/>
  <c r="J390" i="9"/>
  <c r="G390" i="9"/>
  <c r="N389" i="9"/>
  <c r="M389" i="9"/>
  <c r="N388" i="9"/>
  <c r="M388" i="9"/>
  <c r="N387" i="9"/>
  <c r="M387" i="9"/>
  <c r="N386" i="9"/>
  <c r="J386" i="9"/>
  <c r="G386" i="9"/>
  <c r="N385" i="9"/>
  <c r="M385" i="9"/>
  <c r="G384" i="9"/>
  <c r="N383" i="9"/>
  <c r="M383" i="9"/>
  <c r="N382" i="9"/>
  <c r="M382" i="9"/>
  <c r="N381" i="9"/>
  <c r="M381" i="9"/>
  <c r="N380" i="9"/>
  <c r="G380" i="9"/>
  <c r="M380" i="9"/>
  <c r="N379" i="9"/>
  <c r="G379" i="9"/>
  <c r="M379" i="9"/>
  <c r="N378" i="9"/>
  <c r="J378" i="9"/>
  <c r="L377" i="9"/>
  <c r="L375" i="9"/>
  <c r="J377" i="9"/>
  <c r="J375" i="9"/>
  <c r="N377" i="9"/>
  <c r="N376" i="9"/>
  <c r="M376" i="9"/>
  <c r="N372" i="9"/>
  <c r="N371" i="9"/>
  <c r="G371" i="9"/>
  <c r="M371" i="9"/>
  <c r="N370" i="9"/>
  <c r="J370" i="9"/>
  <c r="G370" i="9"/>
  <c r="M370" i="9"/>
  <c r="N369" i="9"/>
  <c r="J369" i="9"/>
  <c r="G369" i="9"/>
  <c r="M369" i="9"/>
  <c r="N368" i="9"/>
  <c r="G368" i="9"/>
  <c r="M368" i="9"/>
  <c r="N367" i="9"/>
  <c r="G367" i="9"/>
  <c r="M367" i="9"/>
  <c r="N366" i="9"/>
  <c r="G366" i="9"/>
  <c r="M366" i="9"/>
  <c r="N365" i="9"/>
  <c r="G365" i="9"/>
  <c r="M365" i="9"/>
  <c r="N364" i="9"/>
  <c r="J364" i="9"/>
  <c r="J372" i="9"/>
  <c r="G372" i="9"/>
  <c r="M372" i="9"/>
  <c r="N363" i="9"/>
  <c r="M363" i="9"/>
  <c r="N362" i="9"/>
  <c r="M362" i="9"/>
  <c r="N360" i="9"/>
  <c r="G360" i="9"/>
  <c r="M360" i="9"/>
  <c r="N359" i="9"/>
  <c r="M359" i="9"/>
  <c r="N358" i="9"/>
  <c r="G358" i="9"/>
  <c r="M358" i="9"/>
  <c r="L357" i="9"/>
  <c r="N357" i="9"/>
  <c r="J357" i="9"/>
  <c r="M357" i="9"/>
  <c r="N356" i="9"/>
  <c r="M356" i="9"/>
  <c r="N355" i="9"/>
  <c r="G355" i="9"/>
  <c r="M355" i="9"/>
  <c r="N354" i="9"/>
  <c r="M354" i="9"/>
  <c r="N353" i="9"/>
  <c r="M353" i="9"/>
  <c r="N352" i="9"/>
  <c r="G352" i="9"/>
  <c r="M352" i="9"/>
  <c r="N351" i="9"/>
  <c r="M351" i="9"/>
  <c r="N350" i="9"/>
  <c r="M350" i="9"/>
  <c r="N349" i="9"/>
  <c r="M349" i="9"/>
  <c r="N348" i="9"/>
  <c r="M348" i="9"/>
  <c r="J347" i="9"/>
  <c r="M347" i="9"/>
  <c r="N346" i="9"/>
  <c r="G346" i="9"/>
  <c r="M346" i="9"/>
  <c r="N345" i="9"/>
  <c r="G345" i="9"/>
  <c r="M345" i="9"/>
  <c r="N344" i="9"/>
  <c r="G344" i="9"/>
  <c r="M344" i="9"/>
  <c r="L343" i="9"/>
  <c r="L331" i="9"/>
  <c r="L361" i="9"/>
  <c r="J343" i="9"/>
  <c r="M343" i="9"/>
  <c r="N342" i="9"/>
  <c r="M342" i="9"/>
  <c r="N341" i="9"/>
  <c r="M341" i="9"/>
  <c r="N340" i="9"/>
  <c r="M340" i="9"/>
  <c r="N339" i="9"/>
  <c r="M339" i="9"/>
  <c r="N338" i="9"/>
  <c r="M338" i="9"/>
  <c r="N337" i="9"/>
  <c r="M337" i="9"/>
  <c r="N336" i="9"/>
  <c r="M336" i="9"/>
  <c r="N335" i="9"/>
  <c r="M335" i="9"/>
  <c r="N334" i="9"/>
  <c r="G334" i="9"/>
  <c r="M334" i="9"/>
  <c r="N333" i="9"/>
  <c r="J333" i="9"/>
  <c r="J331" i="9"/>
  <c r="I332" i="9"/>
  <c r="I331" i="9"/>
  <c r="I361" i="9"/>
  <c r="N361" i="9"/>
  <c r="G332" i="9"/>
  <c r="G331" i="9"/>
  <c r="G361" i="9"/>
  <c r="M332" i="9"/>
  <c r="N330" i="9"/>
  <c r="M330" i="9"/>
  <c r="N329" i="9"/>
  <c r="M329" i="9"/>
  <c r="N328" i="9"/>
  <c r="N327" i="9"/>
  <c r="G327" i="9"/>
  <c r="M327" i="9"/>
  <c r="N326" i="9"/>
  <c r="G326" i="9"/>
  <c r="M326" i="9"/>
  <c r="N325" i="9"/>
  <c r="J325" i="9"/>
  <c r="G325" i="9"/>
  <c r="M325" i="9"/>
  <c r="N324" i="9"/>
  <c r="G324" i="9"/>
  <c r="M324" i="9"/>
  <c r="N323" i="9"/>
  <c r="G323" i="9"/>
  <c r="M323" i="9"/>
  <c r="N322" i="9"/>
  <c r="G322" i="9"/>
  <c r="M322" i="9"/>
  <c r="N321" i="9"/>
  <c r="G321" i="9"/>
  <c r="M321" i="9"/>
  <c r="N320" i="9"/>
  <c r="G320" i="9"/>
  <c r="M320" i="9"/>
  <c r="N319" i="9"/>
  <c r="J319" i="9"/>
  <c r="G319" i="9"/>
  <c r="M319" i="9"/>
  <c r="N318" i="9"/>
  <c r="G318" i="9"/>
  <c r="M318" i="9"/>
  <c r="N317" i="9"/>
  <c r="G317" i="9"/>
  <c r="M317" i="9"/>
  <c r="N316" i="9"/>
  <c r="G316" i="9"/>
  <c r="M316" i="9"/>
  <c r="N315" i="9"/>
  <c r="G315" i="9"/>
  <c r="M315" i="9"/>
  <c r="N314" i="9"/>
  <c r="J314" i="9"/>
  <c r="G314" i="9"/>
  <c r="M314" i="9"/>
  <c r="N313" i="9"/>
  <c r="M313" i="9"/>
  <c r="N312" i="9"/>
  <c r="M312" i="9"/>
  <c r="N311" i="9"/>
  <c r="G311" i="9"/>
  <c r="M311" i="9"/>
  <c r="N310" i="9"/>
  <c r="J310" i="9"/>
  <c r="G310" i="9"/>
  <c r="M310" i="9"/>
  <c r="N309" i="9"/>
  <c r="G309" i="9"/>
  <c r="M309" i="9"/>
  <c r="N308" i="9"/>
  <c r="G308" i="9"/>
  <c r="M308" i="9"/>
  <c r="N307" i="9"/>
  <c r="J307" i="9"/>
  <c r="G307" i="9"/>
  <c r="M307" i="9"/>
  <c r="N306" i="9"/>
  <c r="J306" i="9"/>
  <c r="G306" i="9"/>
  <c r="M306" i="9"/>
  <c r="N305" i="9"/>
  <c r="J305" i="9"/>
  <c r="G305" i="9"/>
  <c r="M305" i="9"/>
  <c r="N304" i="9"/>
  <c r="M304" i="9"/>
  <c r="N303" i="9"/>
  <c r="G303" i="9"/>
  <c r="N302" i="9"/>
  <c r="G302" i="9"/>
  <c r="M302" i="9"/>
  <c r="N301" i="9"/>
  <c r="M301" i="9"/>
  <c r="N300" i="9"/>
  <c r="J300" i="9"/>
  <c r="N299" i="9"/>
  <c r="M299" i="9"/>
  <c r="N298" i="9"/>
  <c r="G298" i="9"/>
  <c r="M298" i="9"/>
  <c r="N297" i="9"/>
  <c r="J297" i="9"/>
  <c r="G297" i="9"/>
  <c r="M297" i="9"/>
  <c r="N296" i="9"/>
  <c r="M296" i="9"/>
  <c r="N295" i="9"/>
  <c r="G295" i="9"/>
  <c r="M295" i="9"/>
  <c r="N294" i="9"/>
  <c r="G294" i="9"/>
  <c r="M294" i="9"/>
  <c r="N293" i="9"/>
  <c r="J293" i="9"/>
  <c r="G293" i="9"/>
  <c r="M293" i="9"/>
  <c r="N292" i="9"/>
  <c r="G292" i="9"/>
  <c r="M292" i="9"/>
  <c r="N291" i="9"/>
  <c r="G291" i="9"/>
  <c r="M291" i="9"/>
  <c r="N290" i="9"/>
  <c r="M290" i="9"/>
  <c r="N289" i="9"/>
  <c r="G289" i="9"/>
  <c r="M289" i="9"/>
  <c r="N288" i="9"/>
  <c r="G288" i="9"/>
  <c r="M288" i="9"/>
  <c r="N287" i="9"/>
  <c r="J287" i="9"/>
  <c r="G287" i="9"/>
  <c r="M287" i="9"/>
  <c r="N286" i="9"/>
  <c r="G286" i="9"/>
  <c r="M286" i="9"/>
  <c r="N285" i="9"/>
  <c r="G285" i="9"/>
  <c r="M285" i="9"/>
  <c r="N284" i="9"/>
  <c r="G284" i="9"/>
  <c r="M284" i="9"/>
  <c r="N283" i="9"/>
  <c r="G283" i="9"/>
  <c r="M283" i="9"/>
  <c r="N282" i="9"/>
  <c r="G282" i="9"/>
  <c r="M282" i="9"/>
  <c r="N281" i="9"/>
  <c r="G281" i="9"/>
  <c r="M281" i="9"/>
  <c r="N280" i="9"/>
  <c r="G280" i="9"/>
  <c r="M280" i="9"/>
  <c r="N279" i="9"/>
  <c r="G279" i="9"/>
  <c r="M279" i="9"/>
  <c r="N278" i="9"/>
  <c r="G278" i="9"/>
  <c r="M278" i="9"/>
  <c r="N277" i="9"/>
  <c r="G277" i="9"/>
  <c r="M277" i="9"/>
  <c r="N276" i="9"/>
  <c r="G276" i="9"/>
  <c r="M276" i="9"/>
  <c r="N275" i="9"/>
  <c r="G275" i="9"/>
  <c r="M275" i="9"/>
  <c r="N274" i="9"/>
  <c r="J274" i="9"/>
  <c r="G274" i="9"/>
  <c r="M274" i="9"/>
  <c r="N273" i="9"/>
  <c r="G273" i="9"/>
  <c r="M273" i="9"/>
  <c r="N272" i="9"/>
  <c r="G272" i="9"/>
  <c r="M272" i="9"/>
  <c r="N271" i="9"/>
  <c r="G271" i="9"/>
  <c r="M271" i="9"/>
  <c r="N270" i="9"/>
  <c r="G270" i="9"/>
  <c r="M270" i="9"/>
  <c r="N269" i="9"/>
  <c r="J269" i="9"/>
  <c r="G269" i="9"/>
  <c r="M269" i="9"/>
  <c r="N268" i="9"/>
  <c r="G268" i="9"/>
  <c r="M268" i="9"/>
  <c r="N267" i="9"/>
  <c r="N266" i="9"/>
  <c r="G266" i="9"/>
  <c r="M266" i="9"/>
  <c r="N265" i="9"/>
  <c r="M265" i="9"/>
  <c r="N264" i="9"/>
  <c r="M264" i="9"/>
  <c r="N263" i="9"/>
  <c r="M263" i="9"/>
  <c r="N262" i="9"/>
  <c r="M262" i="9"/>
  <c r="N261" i="9"/>
  <c r="M261" i="9"/>
  <c r="N260" i="9"/>
  <c r="G260" i="9"/>
  <c r="M260" i="9"/>
  <c r="N259" i="9"/>
  <c r="G259" i="9"/>
  <c r="M259" i="9"/>
  <c r="N258" i="9"/>
  <c r="G258" i="9"/>
  <c r="M258" i="9"/>
  <c r="N257" i="9"/>
  <c r="M257" i="9"/>
  <c r="N256" i="9"/>
  <c r="G256" i="9"/>
  <c r="M256" i="9"/>
  <c r="N255" i="9"/>
  <c r="G255" i="9"/>
  <c r="M255" i="9"/>
  <c r="N254" i="9"/>
  <c r="G254" i="9"/>
  <c r="M254" i="9"/>
  <c r="N253" i="9"/>
  <c r="J253" i="9"/>
  <c r="G253" i="9"/>
  <c r="M253" i="9"/>
  <c r="N252" i="9"/>
  <c r="G252" i="9"/>
  <c r="M252" i="9"/>
  <c r="N251" i="9"/>
  <c r="M251" i="9"/>
  <c r="N250" i="9"/>
  <c r="M250" i="9"/>
  <c r="G250" i="9"/>
  <c r="N249" i="9"/>
  <c r="G249" i="9"/>
  <c r="M249" i="9"/>
  <c r="N248" i="9"/>
  <c r="M248" i="9"/>
  <c r="G248" i="9"/>
  <c r="N247" i="9"/>
  <c r="J247" i="9"/>
  <c r="G247" i="9"/>
  <c r="M247" i="9"/>
  <c r="N246" i="9"/>
  <c r="N245" i="9"/>
  <c r="M245" i="9"/>
  <c r="N244" i="9"/>
  <c r="M244" i="9"/>
  <c r="N242" i="9"/>
  <c r="G242" i="9"/>
  <c r="M242" i="9"/>
  <c r="N241" i="9"/>
  <c r="G241" i="9"/>
  <c r="M241" i="9"/>
  <c r="N240" i="9"/>
  <c r="G240" i="9"/>
  <c r="M240" i="9"/>
  <c r="N239" i="9"/>
  <c r="G239" i="9"/>
  <c r="M239" i="9"/>
  <c r="N238" i="9"/>
  <c r="G238" i="9"/>
  <c r="M238" i="9"/>
  <c r="N237" i="9"/>
  <c r="G237" i="9"/>
  <c r="M237" i="9"/>
  <c r="N236" i="9"/>
  <c r="G236" i="9"/>
  <c r="G235" i="9"/>
  <c r="M235" i="9"/>
  <c r="N235" i="9"/>
  <c r="J235" i="9"/>
  <c r="N234" i="9"/>
  <c r="M234" i="9"/>
  <c r="N233" i="9"/>
  <c r="M233" i="9"/>
  <c r="N232" i="9"/>
  <c r="M232" i="9"/>
  <c r="N231" i="9"/>
  <c r="M231" i="9"/>
  <c r="N230" i="9"/>
  <c r="G230" i="9"/>
  <c r="M230" i="9"/>
  <c r="N229" i="9"/>
  <c r="M229" i="9"/>
  <c r="N228" i="9"/>
  <c r="M228" i="9"/>
  <c r="G243" i="9"/>
  <c r="M243" i="9"/>
  <c r="N226" i="9"/>
  <c r="G226" i="9"/>
  <c r="M226" i="9"/>
  <c r="N225" i="9"/>
  <c r="G225" i="9"/>
  <c r="M225" i="9"/>
  <c r="N224" i="9"/>
  <c r="G224" i="9"/>
  <c r="M224" i="9"/>
  <c r="N223" i="9"/>
  <c r="G223" i="9"/>
  <c r="M223" i="9"/>
  <c r="N222" i="9"/>
  <c r="G222" i="9"/>
  <c r="M222" i="9"/>
  <c r="N221" i="9"/>
  <c r="G221" i="9"/>
  <c r="M221" i="9"/>
  <c r="N220" i="9"/>
  <c r="G220" i="9"/>
  <c r="M220" i="9"/>
  <c r="N219" i="9"/>
  <c r="J219" i="9"/>
  <c r="G219" i="9"/>
  <c r="M219" i="9"/>
  <c r="N218" i="9"/>
  <c r="N214" i="9"/>
  <c r="M214" i="9"/>
  <c r="N213" i="9"/>
  <c r="M213" i="9"/>
  <c r="N212" i="9"/>
  <c r="J212" i="9"/>
  <c r="G212" i="9"/>
  <c r="M212" i="9"/>
  <c r="N211" i="9"/>
  <c r="M211" i="9"/>
  <c r="N210" i="9"/>
  <c r="J210" i="9"/>
  <c r="G210" i="9"/>
  <c r="M210" i="9"/>
  <c r="N209" i="9"/>
  <c r="M209" i="9"/>
  <c r="N208" i="9"/>
  <c r="M208" i="9"/>
  <c r="N207" i="9"/>
  <c r="N205" i="9"/>
  <c r="M205" i="9"/>
  <c r="N204" i="9"/>
  <c r="M204" i="9"/>
  <c r="N202" i="9"/>
  <c r="M202" i="9"/>
  <c r="N201" i="9"/>
  <c r="M201" i="9"/>
  <c r="G200" i="9"/>
  <c r="N199" i="9"/>
  <c r="M199" i="9"/>
  <c r="N198" i="9"/>
  <c r="G198" i="9"/>
  <c r="M198" i="9"/>
  <c r="N197" i="9"/>
  <c r="G197" i="9"/>
  <c r="M197" i="9"/>
  <c r="N196" i="9"/>
  <c r="G196" i="9"/>
  <c r="M196" i="9"/>
  <c r="N195" i="9"/>
  <c r="G195" i="9"/>
  <c r="M195" i="9"/>
  <c r="N194" i="9"/>
  <c r="G194" i="9"/>
  <c r="M194" i="9"/>
  <c r="N193" i="9"/>
  <c r="G193" i="9"/>
  <c r="M193" i="9"/>
  <c r="N192" i="9"/>
  <c r="G192" i="9"/>
  <c r="N191" i="9"/>
  <c r="G191" i="9"/>
  <c r="M191" i="9"/>
  <c r="N190" i="9"/>
  <c r="J190" i="9"/>
  <c r="N189" i="9"/>
  <c r="M189" i="9"/>
  <c r="N188" i="9"/>
  <c r="M188" i="9"/>
  <c r="N187" i="9"/>
  <c r="M187" i="9"/>
  <c r="N186" i="9"/>
  <c r="G186" i="9"/>
  <c r="M186" i="9"/>
  <c r="N185" i="9"/>
  <c r="M185" i="9"/>
  <c r="N184" i="9"/>
  <c r="G184" i="9"/>
  <c r="M184" i="9"/>
  <c r="N183" i="9"/>
  <c r="G183" i="9"/>
  <c r="M183" i="9"/>
  <c r="N182" i="9"/>
  <c r="M182" i="9"/>
  <c r="M181" i="9"/>
  <c r="N180" i="9"/>
  <c r="M180" i="9"/>
  <c r="N178" i="9"/>
  <c r="M178" i="9"/>
  <c r="N177" i="9"/>
  <c r="G177" i="9"/>
  <c r="M177" i="9"/>
  <c r="N176" i="9"/>
  <c r="G176" i="9"/>
  <c r="M176" i="9"/>
  <c r="N175" i="9"/>
  <c r="G175" i="9"/>
  <c r="M175" i="9"/>
  <c r="N174" i="9"/>
  <c r="M174" i="9"/>
  <c r="N173" i="9"/>
  <c r="M173" i="9"/>
  <c r="N172" i="9"/>
  <c r="N171" i="9"/>
  <c r="G171" i="9"/>
  <c r="M171" i="9"/>
  <c r="N169" i="9"/>
  <c r="M169" i="9"/>
  <c r="N168" i="9"/>
  <c r="M168" i="9"/>
  <c r="N167" i="9"/>
  <c r="N166" i="9"/>
  <c r="M166" i="9"/>
  <c r="N165" i="9"/>
  <c r="M165" i="9"/>
  <c r="N164" i="9"/>
  <c r="M164" i="9"/>
  <c r="N163" i="9"/>
  <c r="M163" i="9"/>
  <c r="N162" i="9"/>
  <c r="M162" i="9"/>
  <c r="N160" i="9"/>
  <c r="M160" i="9"/>
  <c r="N159" i="9"/>
  <c r="M159" i="9"/>
  <c r="N158" i="9"/>
  <c r="M158" i="9"/>
  <c r="N157" i="9"/>
  <c r="M157" i="9"/>
  <c r="N156" i="9"/>
  <c r="G156" i="9"/>
  <c r="M156" i="9"/>
  <c r="N155" i="9"/>
  <c r="G155" i="9"/>
  <c r="M155" i="9"/>
  <c r="N154" i="9"/>
  <c r="M154" i="9"/>
  <c r="N153" i="9"/>
  <c r="M153" i="9"/>
  <c r="G152" i="9"/>
  <c r="N151" i="9"/>
  <c r="G151" i="9"/>
  <c r="M151" i="9"/>
  <c r="N150" i="9"/>
  <c r="J150" i="9"/>
  <c r="M150" i="9"/>
  <c r="N149" i="9"/>
  <c r="G149" i="9"/>
  <c r="M149" i="9"/>
  <c r="N148" i="9"/>
  <c r="G148" i="9"/>
  <c r="M148" i="9"/>
  <c r="N147" i="9"/>
  <c r="G147" i="9"/>
  <c r="M147" i="9"/>
  <c r="N146" i="9"/>
  <c r="G146" i="9"/>
  <c r="M146" i="9"/>
  <c r="N145" i="9"/>
  <c r="G145" i="9"/>
  <c r="M145" i="9"/>
  <c r="N144" i="9"/>
  <c r="G144" i="9"/>
  <c r="M144" i="9"/>
  <c r="N143" i="9"/>
  <c r="G143" i="9"/>
  <c r="M143" i="9"/>
  <c r="N142" i="9"/>
  <c r="G142" i="9"/>
  <c r="M142" i="9"/>
  <c r="N141" i="9"/>
  <c r="G141" i="9"/>
  <c r="M141" i="9"/>
  <c r="N140" i="9"/>
  <c r="G140" i="9"/>
  <c r="M140" i="9"/>
  <c r="N139" i="9"/>
  <c r="G139" i="9"/>
  <c r="M139" i="9"/>
  <c r="N138" i="9"/>
  <c r="G138" i="9"/>
  <c r="M138" i="9"/>
  <c r="N137" i="9"/>
  <c r="G137" i="9"/>
  <c r="M137" i="9"/>
  <c r="N136" i="9"/>
  <c r="G136" i="9"/>
  <c r="M136" i="9"/>
  <c r="N135" i="9"/>
  <c r="G135" i="9"/>
  <c r="M135" i="9"/>
  <c r="N134" i="9"/>
  <c r="G134" i="9"/>
  <c r="M134" i="9"/>
  <c r="N133" i="9"/>
  <c r="G133" i="9"/>
  <c r="M133" i="9"/>
  <c r="N132" i="9"/>
  <c r="G132" i="9"/>
  <c r="M132" i="9"/>
  <c r="N131" i="9"/>
  <c r="G131" i="9"/>
  <c r="M131" i="9"/>
  <c r="N130" i="9"/>
  <c r="G130" i="9"/>
  <c r="M130" i="9"/>
  <c r="N129" i="9"/>
  <c r="G129" i="9"/>
  <c r="M129" i="9"/>
  <c r="N128" i="9"/>
  <c r="G128" i="9"/>
  <c r="M128" i="9"/>
  <c r="N127" i="9"/>
  <c r="G127" i="9"/>
  <c r="M127" i="9"/>
  <c r="N126" i="9"/>
  <c r="G126" i="9"/>
  <c r="M126" i="9"/>
  <c r="N125" i="9"/>
  <c r="G125" i="9"/>
  <c r="M125" i="9"/>
  <c r="N124" i="9"/>
  <c r="G124" i="9"/>
  <c r="M124" i="9"/>
  <c r="N123" i="9"/>
  <c r="G123" i="9"/>
  <c r="M123" i="9"/>
  <c r="N122" i="9"/>
  <c r="G122" i="9"/>
  <c r="M122" i="9"/>
  <c r="N121" i="9"/>
  <c r="G121" i="9"/>
  <c r="M121" i="9"/>
  <c r="N120" i="9"/>
  <c r="G120" i="9"/>
  <c r="M120" i="9"/>
  <c r="N119" i="9"/>
  <c r="G119" i="9"/>
  <c r="M119" i="9"/>
  <c r="N118" i="9"/>
  <c r="J118" i="9"/>
  <c r="G118" i="9"/>
  <c r="M118" i="9"/>
  <c r="N114" i="9"/>
  <c r="M114" i="9"/>
  <c r="N113" i="9"/>
  <c r="M113" i="9"/>
  <c r="N112" i="9"/>
  <c r="M112" i="9"/>
  <c r="J111" i="9"/>
  <c r="N110" i="9"/>
  <c r="J110" i="9"/>
  <c r="M110" i="9"/>
  <c r="N109" i="9"/>
  <c r="M109" i="9"/>
  <c r="N108" i="9"/>
  <c r="M108" i="9"/>
  <c r="N107" i="9"/>
  <c r="M107" i="9"/>
  <c r="N106" i="9"/>
  <c r="M106" i="9"/>
  <c r="J105" i="9"/>
  <c r="I105" i="9"/>
  <c r="N105" i="9"/>
  <c r="G105" i="9"/>
  <c r="M105" i="9"/>
  <c r="N104" i="9"/>
  <c r="M104" i="9"/>
  <c r="N103" i="9"/>
  <c r="J103" i="9"/>
  <c r="G103" i="9"/>
  <c r="M103" i="9"/>
  <c r="N102" i="9"/>
  <c r="M102" i="9"/>
  <c r="N101" i="9"/>
  <c r="M101" i="9"/>
  <c r="N100" i="9"/>
  <c r="M100" i="9"/>
  <c r="N99" i="9"/>
  <c r="G99" i="9"/>
  <c r="N98" i="9"/>
  <c r="M98" i="9"/>
  <c r="N97" i="9"/>
  <c r="M97" i="9"/>
  <c r="N96" i="9"/>
  <c r="G96" i="9"/>
  <c r="N95" i="9"/>
  <c r="M95" i="9"/>
  <c r="N94" i="9"/>
  <c r="M94" i="9"/>
  <c r="N93" i="9"/>
  <c r="G93" i="9"/>
  <c r="M93" i="9"/>
  <c r="N92" i="9"/>
  <c r="G92" i="9"/>
  <c r="M92" i="9"/>
  <c r="N91" i="9"/>
  <c r="G91" i="9"/>
  <c r="M91" i="9"/>
  <c r="N90" i="9"/>
  <c r="G90" i="9"/>
  <c r="M90" i="9"/>
  <c r="N89" i="9"/>
  <c r="G89" i="9"/>
  <c r="M89" i="9"/>
  <c r="N88" i="9"/>
  <c r="G88" i="9"/>
  <c r="M88" i="9"/>
  <c r="N87" i="9"/>
  <c r="G87" i="9"/>
  <c r="M87" i="9"/>
  <c r="N86" i="9"/>
  <c r="G86" i="9"/>
  <c r="M86" i="9"/>
  <c r="N84" i="9"/>
  <c r="M84" i="9"/>
  <c r="N83" i="9"/>
  <c r="G83" i="9"/>
  <c r="M83" i="9"/>
  <c r="N82" i="9"/>
  <c r="G82" i="9"/>
  <c r="M82" i="9"/>
  <c r="N81" i="9"/>
  <c r="M81" i="9"/>
  <c r="N80" i="9"/>
  <c r="M80" i="9"/>
  <c r="N79" i="9"/>
  <c r="M79" i="9"/>
  <c r="N78" i="9"/>
  <c r="M78" i="9"/>
  <c r="N77" i="9"/>
  <c r="M77" i="9"/>
  <c r="N76" i="9"/>
  <c r="G76" i="9"/>
  <c r="M76" i="9"/>
  <c r="N74" i="9"/>
  <c r="M74" i="9"/>
  <c r="N73" i="9"/>
  <c r="G73" i="9"/>
  <c r="M73" i="9"/>
  <c r="N72" i="9"/>
  <c r="M72" i="9"/>
  <c r="N71" i="9"/>
  <c r="N65" i="9"/>
  <c r="M65" i="9"/>
  <c r="N64" i="9"/>
  <c r="N63" i="9"/>
  <c r="M64" i="9"/>
  <c r="M63" i="9"/>
  <c r="N62" i="9"/>
  <c r="M62" i="9"/>
  <c r="N61" i="9"/>
  <c r="M61" i="9"/>
  <c r="N60" i="9"/>
  <c r="M60" i="9"/>
  <c r="N59" i="9"/>
  <c r="M59" i="9"/>
  <c r="N58" i="9"/>
  <c r="G58" i="9"/>
  <c r="M58" i="9"/>
  <c r="N57" i="9"/>
  <c r="G57" i="9"/>
  <c r="M57" i="9"/>
  <c r="N56" i="9"/>
  <c r="G56" i="9"/>
  <c r="M56" i="9"/>
  <c r="N55" i="9"/>
  <c r="G55" i="9"/>
  <c r="M55" i="9"/>
  <c r="N54" i="9"/>
  <c r="G54" i="9"/>
  <c r="M54" i="9"/>
  <c r="N53" i="9"/>
  <c r="G53" i="9"/>
  <c r="M53" i="9"/>
  <c r="N52" i="9"/>
  <c r="G52" i="9"/>
  <c r="M52" i="9"/>
  <c r="N51" i="9"/>
  <c r="N50" i="9"/>
  <c r="G50" i="9"/>
  <c r="M50" i="9"/>
  <c r="N49" i="9"/>
  <c r="G49" i="9"/>
  <c r="M49" i="9"/>
  <c r="N48" i="9"/>
  <c r="G48" i="9"/>
  <c r="M48" i="9"/>
  <c r="N47" i="9"/>
  <c r="J47" i="9"/>
  <c r="G47" i="9"/>
  <c r="M47" i="9"/>
  <c r="N46" i="9"/>
  <c r="M46" i="9"/>
  <c r="M45" i="9"/>
  <c r="N41" i="9"/>
  <c r="M41" i="9"/>
  <c r="G41" i="9"/>
  <c r="N40" i="9"/>
  <c r="G40" i="9"/>
  <c r="M40" i="9"/>
  <c r="N39" i="9"/>
  <c r="M39" i="9"/>
  <c r="L38" i="9"/>
  <c r="J38" i="9"/>
  <c r="M38" i="9"/>
  <c r="N37" i="9"/>
  <c r="M37" i="9"/>
  <c r="N36" i="9"/>
  <c r="M36" i="9"/>
  <c r="I35" i="9"/>
  <c r="N35" i="9"/>
  <c r="G35" i="9"/>
  <c r="M35" i="9"/>
  <c r="N34" i="9"/>
  <c r="M34" i="9"/>
  <c r="N33" i="9"/>
  <c r="M33" i="9"/>
  <c r="N32" i="9"/>
  <c r="G32" i="9"/>
  <c r="M32" i="9"/>
  <c r="N31" i="9"/>
  <c r="M31" i="9"/>
  <c r="N30" i="9"/>
  <c r="L29" i="9"/>
  <c r="J29" i="9"/>
  <c r="I29" i="9"/>
  <c r="G29" i="9"/>
  <c r="M29" i="9"/>
  <c r="N28" i="9"/>
  <c r="M28" i="9"/>
  <c r="N27" i="9"/>
  <c r="G27" i="9"/>
  <c r="M27" i="9"/>
  <c r="N26" i="9"/>
  <c r="M26" i="9"/>
  <c r="N25" i="9"/>
  <c r="M25" i="9"/>
  <c r="N24" i="9"/>
  <c r="M24" i="9"/>
  <c r="N22" i="9"/>
  <c r="M22" i="9"/>
  <c r="N21" i="9"/>
  <c r="M21" i="9"/>
  <c r="N20" i="9"/>
  <c r="G20" i="9"/>
  <c r="M20" i="9"/>
  <c r="G19" i="9"/>
  <c r="M19" i="9"/>
  <c r="N18" i="9"/>
  <c r="M18" i="9"/>
  <c r="N17" i="9"/>
  <c r="M17" i="9"/>
  <c r="L16" i="9"/>
  <c r="J16" i="9"/>
  <c r="M16" i="9"/>
  <c r="G16" i="9"/>
  <c r="N15" i="9"/>
  <c r="G15" i="9"/>
  <c r="M15" i="9"/>
  <c r="N14" i="9"/>
  <c r="J14" i="9"/>
  <c r="M14" i="9"/>
  <c r="G13" i="9"/>
  <c r="M99" i="9"/>
  <c r="M167" i="9"/>
  <c r="N181" i="9"/>
  <c r="N343" i="9"/>
  <c r="G420" i="9"/>
  <c r="M420" i="9"/>
  <c r="M424" i="9"/>
  <c r="M438" i="9"/>
  <c r="G436" i="9"/>
  <c r="M436" i="9"/>
  <c r="M172" i="9"/>
  <c r="N332" i="9"/>
  <c r="G378" i="9"/>
  <c r="M378" i="9"/>
  <c r="N425" i="9"/>
  <c r="N38" i="9"/>
  <c r="G462" i="9"/>
  <c r="M462" i="9"/>
  <c r="M384" i="9"/>
  <c r="N29" i="9"/>
  <c r="N331" i="9"/>
  <c r="M227" i="9"/>
  <c r="K203" i="9"/>
  <c r="M161" i="9"/>
  <c r="N161" i="9"/>
  <c r="N152" i="9"/>
  <c r="M111" i="9"/>
  <c r="K70" i="9"/>
  <c r="K115" i="9"/>
  <c r="J70" i="9"/>
  <c r="J115" i="9"/>
  <c r="H70" i="9"/>
  <c r="H115" i="9"/>
  <c r="N75" i="9"/>
  <c r="I70" i="9"/>
  <c r="I115" i="9"/>
  <c r="M377" i="9"/>
  <c r="J215" i="9"/>
  <c r="L397" i="9"/>
  <c r="N436" i="9"/>
  <c r="I431" i="9"/>
  <c r="N431" i="9"/>
  <c r="G42" i="9"/>
  <c r="I42" i="9"/>
  <c r="N42" i="9"/>
  <c r="N45" i="9"/>
  <c r="G397" i="9"/>
  <c r="N404" i="9"/>
  <c r="N16" i="9"/>
  <c r="M96" i="9"/>
  <c r="G85" i="9"/>
  <c r="M85" i="9"/>
  <c r="M192" i="9"/>
  <c r="M200" i="9"/>
  <c r="M236" i="9"/>
  <c r="G431" i="9"/>
  <c r="M432" i="9"/>
  <c r="J400" i="9"/>
  <c r="L170" i="9"/>
  <c r="L203" i="9"/>
  <c r="N203" i="9"/>
  <c r="G67" i="9"/>
  <c r="M152" i="9"/>
  <c r="M386" i="9"/>
  <c r="M390" i="9"/>
  <c r="N347" i="9"/>
  <c r="N200" i="9"/>
  <c r="I170" i="9"/>
  <c r="N170" i="9"/>
  <c r="I203" i="9"/>
  <c r="L42" i="9"/>
  <c r="M333" i="9"/>
  <c r="N467" i="9"/>
  <c r="G364" i="9"/>
  <c r="M364" i="9"/>
  <c r="G70" i="9"/>
  <c r="G115" i="9"/>
  <c r="M115" i="9"/>
  <c r="M375" i="9"/>
  <c r="J67" i="9"/>
  <c r="M67" i="9"/>
  <c r="N206" i="9"/>
  <c r="L243" i="9"/>
  <c r="M466" i="9"/>
  <c r="J267" i="9"/>
  <c r="J42" i="9"/>
  <c r="N384" i="9"/>
  <c r="I421" i="9"/>
  <c r="N421" i="9"/>
  <c r="J428" i="9"/>
  <c r="J450" i="9"/>
  <c r="K42" i="9"/>
  <c r="M411" i="9"/>
  <c r="H397" i="9"/>
  <c r="M42" i="9"/>
  <c r="I420" i="9"/>
  <c r="N420" i="9"/>
  <c r="J246" i="9"/>
  <c r="G267" i="9"/>
  <c r="M267" i="9"/>
  <c r="G246" i="9"/>
  <c r="M246" i="9"/>
  <c r="J328" i="9"/>
  <c r="G328" i="9"/>
  <c r="M328" i="9"/>
  <c r="I450" i="9"/>
  <c r="I468" i="9"/>
  <c r="M361" i="9"/>
  <c r="J361" i="9"/>
  <c r="M331" i="9"/>
  <c r="J468" i="9"/>
  <c r="N70" i="9"/>
  <c r="M303" i="9"/>
  <c r="G300" i="9"/>
  <c r="M300" i="9"/>
  <c r="K400" i="9"/>
  <c r="K450" i="9"/>
  <c r="H170" i="9"/>
  <c r="H203" i="9"/>
  <c r="M70" i="9"/>
  <c r="G170" i="9"/>
  <c r="M428" i="9"/>
  <c r="M431" i="9"/>
  <c r="G179" i="9"/>
  <c r="M179" i="9"/>
  <c r="G215" i="9"/>
  <c r="M215" i="9"/>
  <c r="G190" i="9"/>
  <c r="M190" i="9"/>
  <c r="G400" i="9"/>
  <c r="M400" i="9"/>
  <c r="N375" i="9"/>
  <c r="H420" i="9"/>
  <c r="H450" i="9"/>
  <c r="L400" i="9"/>
  <c r="L450" i="9"/>
  <c r="J397" i="9"/>
  <c r="M397" i="9"/>
  <c r="N227" i="9"/>
  <c r="K67" i="9"/>
  <c r="L468" i="9"/>
  <c r="N468" i="9"/>
  <c r="N450" i="9"/>
  <c r="N400" i="9"/>
  <c r="G203" i="9"/>
  <c r="M203" i="9"/>
  <c r="M170" i="9"/>
  <c r="H468" i="9"/>
  <c r="K468" i="9"/>
  <c r="G450" i="9"/>
  <c r="M450" i="9"/>
  <c r="G468" i="9"/>
  <c r="M468" i="9"/>
</calcChain>
</file>

<file path=xl/sharedStrings.xml><?xml version="1.0" encoding="utf-8"?>
<sst xmlns="http://schemas.openxmlformats.org/spreadsheetml/2006/main" count="1201" uniqueCount="592">
  <si>
    <t>Загальний фонд</t>
  </si>
  <si>
    <t>Спеціальний фонд</t>
  </si>
  <si>
    <t>Х</t>
  </si>
  <si>
    <t>УСЬОГО</t>
  </si>
  <si>
    <t>7370</t>
  </si>
  <si>
    <t>0490</t>
  </si>
  <si>
    <t>Реалізація інших заходів щодо соціально-економічного розвитку територій</t>
  </si>
  <si>
    <t>Разом</t>
  </si>
  <si>
    <t>1216030</t>
  </si>
  <si>
    <t>6030</t>
  </si>
  <si>
    <t>0620</t>
  </si>
  <si>
    <t>Організація благоустрою населених пунктів</t>
  </si>
  <si>
    <t>Видалення сухостойних аварійних дерев та обрізка гілок на території міста</t>
  </si>
  <si>
    <t>Інші заходи, пов'язані з економічною діяльністю</t>
  </si>
  <si>
    <t>1216015</t>
  </si>
  <si>
    <t>6015</t>
  </si>
  <si>
    <t>Забезпечення надійної та безперебійної експлуатації ліфтів</t>
  </si>
  <si>
    <t>1217370</t>
  </si>
  <si>
    <t>0443</t>
  </si>
  <si>
    <t>1216040</t>
  </si>
  <si>
    <t>6040</t>
  </si>
  <si>
    <t>Заходи, пов’язані з поліпшенням питної води</t>
  </si>
  <si>
    <t>1216090</t>
  </si>
  <si>
    <t>6090</t>
  </si>
  <si>
    <t>0640</t>
  </si>
  <si>
    <t>Інша діяльність у сфері житлово-комунального господарства</t>
  </si>
  <si>
    <t>8340</t>
  </si>
  <si>
    <t>0540</t>
  </si>
  <si>
    <t>Природоохоронні заходи за рахунок цільових фондів</t>
  </si>
  <si>
    <t>1216011</t>
  </si>
  <si>
    <t>6011</t>
  </si>
  <si>
    <t>Експлуатація та технічне обслуговування житлового фонду</t>
  </si>
  <si>
    <t>0200000</t>
  </si>
  <si>
    <t>0210000</t>
  </si>
  <si>
    <t>0210180</t>
  </si>
  <si>
    <t>0180</t>
  </si>
  <si>
    <t>0133</t>
  </si>
  <si>
    <t>Інша діяльність у сфері державного управління</t>
  </si>
  <si>
    <t>0217680</t>
  </si>
  <si>
    <t>7680</t>
  </si>
  <si>
    <t>Членські внески до асоціацій органів місцевого самоврядування</t>
  </si>
  <si>
    <t>0218220</t>
  </si>
  <si>
    <t>8220</t>
  </si>
  <si>
    <t>0380</t>
  </si>
  <si>
    <t>Заходи та роботи з мобілізаційної підготовки місцевого значення</t>
  </si>
  <si>
    <t>0600000</t>
  </si>
  <si>
    <t>0610000</t>
  </si>
  <si>
    <t>0800000</t>
  </si>
  <si>
    <t>0810000</t>
  </si>
  <si>
    <t>0812141</t>
  </si>
  <si>
    <t>2141</t>
  </si>
  <si>
    <t>0763</t>
  </si>
  <si>
    <t>Програми і централізовані заходи з імунопрофілактики</t>
  </si>
  <si>
    <t>0812142</t>
  </si>
  <si>
    <t>2142</t>
  </si>
  <si>
    <t xml:space="preserve">Програми і централізовані заходи боротьби з туберкульозом </t>
  </si>
  <si>
    <t>0812143</t>
  </si>
  <si>
    <t>2143</t>
  </si>
  <si>
    <t>Програми і централізовані заходи профілактики ВІЛ-інфекції/СНІДу</t>
  </si>
  <si>
    <t>0812145</t>
  </si>
  <si>
    <t>2145</t>
  </si>
  <si>
    <t xml:space="preserve">Централізовані заходи з лікування онкологічних хворих </t>
  </si>
  <si>
    <t>0812152</t>
  </si>
  <si>
    <t>2152</t>
  </si>
  <si>
    <t>Інші програми та заходи у сфері охорони здоров’я</t>
  </si>
  <si>
    <t xml:space="preserve">в частині оплати за навчання випускників закладів освіти міста на лікарів сімейної медицини.          </t>
  </si>
  <si>
    <t>в частині відшкодування вартості лікарських, наркотичних засобів для полегшення болю паліативних пацієнтів у термінальній стадії прогресування захворювання</t>
  </si>
  <si>
    <t>0812111</t>
  </si>
  <si>
    <t>2111</t>
  </si>
  <si>
    <t>0726</t>
  </si>
  <si>
    <t>0813210</t>
  </si>
  <si>
    <t>3210</t>
  </si>
  <si>
    <t>1050</t>
  </si>
  <si>
    <t xml:space="preserve">Організація та проведення громадських робіт </t>
  </si>
  <si>
    <t>0813180</t>
  </si>
  <si>
    <t>3180</t>
  </si>
  <si>
    <t>1060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</si>
  <si>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</si>
  <si>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</si>
  <si>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3190</t>
  </si>
  <si>
    <t>Соціальний захист ветеранів війни та праці</t>
  </si>
  <si>
    <t>0813191</t>
  </si>
  <si>
    <t>3191</t>
  </si>
  <si>
    <t>1030</t>
  </si>
  <si>
    <t>Інші видатки на соціальний захист ветеранів війни та праці</t>
  </si>
  <si>
    <t>0813192</t>
  </si>
  <si>
    <t>3192</t>
  </si>
  <si>
    <t>0819770</t>
  </si>
  <si>
    <t>9770</t>
  </si>
  <si>
    <t>Інші субвенції з місцевого бюджету</t>
  </si>
  <si>
    <t>0813031</t>
  </si>
  <si>
    <t>3031</t>
  </si>
  <si>
    <t>Надання інших пільг окремим категоріям громадян відповідно до законодавства</t>
  </si>
  <si>
    <t>0813032</t>
  </si>
  <si>
    <t>3032</t>
  </si>
  <si>
    <t>1070</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</si>
  <si>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</si>
  <si>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</si>
  <si>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</si>
  <si>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</si>
  <si>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</si>
  <si>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</si>
  <si>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</si>
  <si>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</si>
  <si>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</si>
  <si>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</si>
  <si>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</si>
  <si>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</si>
  <si>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3242</t>
  </si>
  <si>
    <t>1090</t>
  </si>
  <si>
    <t>Інші заходи у сфері соціального захисту і соціального забезпечення</t>
  </si>
  <si>
    <t>1014082</t>
  </si>
  <si>
    <t>4082</t>
  </si>
  <si>
    <t>0829</t>
  </si>
  <si>
    <t>Інші заходи в галузі культури і мистецтва</t>
  </si>
  <si>
    <t>1013133</t>
  </si>
  <si>
    <t>3133</t>
  </si>
  <si>
    <t>1040</t>
  </si>
  <si>
    <t>Інші заходи та заклади молодіжної політики</t>
  </si>
  <si>
    <t>1015011</t>
  </si>
  <si>
    <t>5011</t>
  </si>
  <si>
    <t>0810</t>
  </si>
  <si>
    <t>1015012</t>
  </si>
  <si>
    <t>5012</t>
  </si>
  <si>
    <t>Проведення навчально - тренувальних зборів і змагань з неолімпійських видів спорту</t>
  </si>
  <si>
    <t>1015061</t>
  </si>
  <si>
    <t>5061</t>
  </si>
  <si>
    <t>0470</t>
  </si>
  <si>
    <t>Реалізація програм і заходів в галузі туризму та курортів</t>
  </si>
  <si>
    <t>2918230</t>
  </si>
  <si>
    <t>8230</t>
  </si>
  <si>
    <t>Інші заходи громадського порядку та безпеки</t>
  </si>
  <si>
    <t>2918110</t>
  </si>
  <si>
    <t>8110</t>
  </si>
  <si>
    <t>0320</t>
  </si>
  <si>
    <t>Заходи запобігання та ліквідації надзвичайних ситуацій та наслідків стихійного лиха</t>
  </si>
  <si>
    <t xml:space="preserve">Код Функціональної класифікації видатків та кредитування бюджету </t>
  </si>
  <si>
    <t>0610</t>
  </si>
  <si>
    <t>1217310</t>
  </si>
  <si>
    <t>Будівництво об'єктів житлово-комунального господарства</t>
  </si>
  <si>
    <t>7310</t>
  </si>
  <si>
    <t>1217461</t>
  </si>
  <si>
    <t>7461</t>
  </si>
  <si>
    <t>Утримання та розвиток автомобільних  доріг та  дорожньої інфраструктури за рахунок коштів місцевого бюджету</t>
  </si>
  <si>
    <t>0456</t>
  </si>
  <si>
    <t>0910</t>
  </si>
  <si>
    <t>0921</t>
  </si>
  <si>
    <t>0731</t>
  </si>
  <si>
    <t xml:space="preserve">Улаштування поручнів біля та в під’їздах житлових будинків </t>
  </si>
  <si>
    <t>Будівництво освітніх установ та закладів</t>
  </si>
  <si>
    <t>0812144</t>
  </si>
  <si>
    <t>2144</t>
  </si>
  <si>
    <t>Централізовані заходи з лікування хворих на цукровий та нецукровий діабет</t>
  </si>
  <si>
    <t>0900000</t>
  </si>
  <si>
    <t>0910000</t>
  </si>
  <si>
    <t>3710000</t>
  </si>
  <si>
    <t>3717370</t>
  </si>
  <si>
    <t>із них:</t>
  </si>
  <si>
    <t>0813121</t>
  </si>
  <si>
    <t>3121</t>
  </si>
  <si>
    <t xml:space="preserve">на виконання рішення Господарського суду Миколаївської області (Наказ Господарського суду від 18.06.2012 року по справі №5016/3702/2011(17/177) - в частині оплати боргових зобов'язань відповідно до Мирових угод; та за спожиту електричну енергію   - одержувач бюджетних коштів - комунальне підприємство - "Теплопостачання та водо-каналізаційне господарство" </t>
  </si>
  <si>
    <t>виготовлення правовстановлюючих документів на земельні ділянки комунальним підприємствам "Житлово-експлуатаційне об"єднання" , комунального підприємства "Служба комунального господарства" - 50,0 тис.грн. та розробка технічної документації з нормативної грошової оцінки землі - 300,0 тис.грн.</t>
  </si>
  <si>
    <t>зарезервовані кошти на цільову фінансову допомогу КП ТВКГ з подолання тарифно фінансових втрат</t>
  </si>
  <si>
    <r>
      <t xml:space="preserve"> поточний ремонт гуртожитків для подальшого заселення , в тому числі:</t>
    </r>
    <r>
      <rPr>
        <sz val="12"/>
        <color indexed="10"/>
        <rFont val="Times New Roman"/>
        <family val="1"/>
        <charset val="204"/>
      </rPr>
      <t xml:space="preserve"> </t>
    </r>
    <r>
      <rPr>
        <sz val="12"/>
        <rFont val="Times New Roman"/>
        <family val="1"/>
        <charset val="204"/>
      </rPr>
      <t>(№1 по  вул.Дружби Народів,8; №3 по вул.Миру,9;  №4 по вул.Миру,11)</t>
    </r>
    <r>
      <rPr>
        <sz val="12"/>
        <color indexed="10"/>
        <rFont val="Times New Roman"/>
        <family val="1"/>
        <charset val="204"/>
      </rPr>
      <t xml:space="preserve">  - </t>
    </r>
    <r>
      <rPr>
        <sz val="12"/>
        <rFont val="Times New Roman"/>
        <family val="1"/>
        <charset val="204"/>
      </rPr>
      <t xml:space="preserve"> одержувач комунальне підприємство "Житлово-експлуатаційне об"єднання" </t>
    </r>
  </si>
  <si>
    <t xml:space="preserve">Забезпечення діяльності місцевих центрів фізичного здоро'я населення "Спорт для всіх" та проведення фізкультурно - масових заходів серед населення регіону </t>
  </si>
  <si>
    <t>2817130</t>
  </si>
  <si>
    <t>7130</t>
  </si>
  <si>
    <t>0421</t>
  </si>
  <si>
    <t>Здійснення  заходів із землеустрою</t>
  </si>
  <si>
    <t>0913112</t>
  </si>
  <si>
    <t>3112</t>
  </si>
  <si>
    <t xml:space="preserve">Заходи державної політики з питань дітей та їх соціального захисту </t>
  </si>
  <si>
    <t>Будівництво інших об'єктів комунальної власності</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</si>
  <si>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</si>
  <si>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</si>
  <si>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</si>
  <si>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Забезпечення діяльності водопровідно-каналізаційного господарства</t>
  </si>
  <si>
    <t>1217361</t>
  </si>
  <si>
    <t>7361</t>
  </si>
  <si>
    <t>Співфінансування інвестиційних проектів, що реалізуються за рахунок коштів державного фонду регіонального розвитку</t>
  </si>
  <si>
    <t xml:space="preserve">одержувач бюджетних коштів - комунальне підприємство "Житлово-експлуатаційне об"єднання" </t>
  </si>
  <si>
    <r>
      <rPr>
        <b/>
        <sz val="12"/>
        <rFont val="Times New Roman"/>
        <family val="1"/>
        <charset val="204"/>
      </rPr>
      <t>Програма підтримки об'єднань співвласників багатоквартирних будинків на 2019-2023 роки ,</t>
    </r>
    <r>
      <rPr>
        <sz val="12"/>
        <rFont val="Times New Roman"/>
        <family val="1"/>
        <charset val="204"/>
      </rPr>
      <t xml:space="preserve"> у тому числі:</t>
    </r>
  </si>
  <si>
    <t>0990</t>
  </si>
  <si>
    <t>0913111</t>
  </si>
  <si>
    <t>3111</t>
  </si>
  <si>
    <t>Утримання закладів, що надають соціальні послуги дітям, які опинилися у складних життєвих обставинах, підтримка функціонування дитячих будинків сімейного типу та прийомних сімей</t>
  </si>
  <si>
    <t>компенсація на харчування донорів та одноразової виплати до Дня донора</t>
  </si>
  <si>
    <t>безкоштовне  забезпечення лікарськими засобами  хворих, які перенесли гострий інфаркт міокарду (перші шість місяців) та які мають протезування клапанів серця</t>
  </si>
  <si>
    <t>матеріальна допомога на лікарські засоби при проведенні гемодвалізу</t>
  </si>
  <si>
    <t>Програма Залучення інвестицій та поліпшення інвестиційного клімату міста Южноукраїнська на 2019-2021 роки</t>
  </si>
  <si>
    <t>0217610</t>
  </si>
  <si>
    <t>7610</t>
  </si>
  <si>
    <t>0411</t>
  </si>
  <si>
    <t>Сприяння розвитку малого та середнього підприємництва</t>
  </si>
  <si>
    <t xml:space="preserve">код бюджету </t>
  </si>
  <si>
    <t>ВИКОНАВЧИЙ КОМІТЕТ ЮЖНОУКРАЇНСЬКОЇ МІСЬКОЇ РАДИ</t>
  </si>
  <si>
    <t>УПРАВЛІННЯ ОСВІТИ ЮЖНОУКРАЇНСЬКОЇ МІСЬКОЇ РАДИ</t>
  </si>
  <si>
    <t>СЛУЖБА У СПРАВАХ ДІТЕЙ ЮЖНОУКРАЇНСЬКОЇ МІСЬКОЇ РАДИ</t>
  </si>
  <si>
    <t>УПРАВЛІННЯ МОЛОДІ, СПОРТУ ТА КУЛЬТУРИ ЮЖНОУКРАЇНСЬКОЇ МІСЬКОЇ РАДИ</t>
  </si>
  <si>
    <t xml:space="preserve">Проведення навчально - тренувальних зборів і змагань з олімпійських видів спорту </t>
  </si>
  <si>
    <t>ДЕПАРТАМЕНТ ІНФРАСТРУКТУРИ МІСЬКОГО ГОСПОДАРСТВА ЮЖНОУКРАЇНСЬКОЇ МІСЬКОЇ РАДИ</t>
  </si>
  <si>
    <t>УПРАВЛІННЯ ЕКОЛОГІЇ, ОХОРОНИ НАВКОЛИШНЬОГО СЕРЕДОВИЩА ТА ЗЕМЕЛЬНИХ ВІДНОСИН ЮЖНОУКРАЇНСЬКОЇ МІСЬКОЇ РАДИ</t>
  </si>
  <si>
    <t>УПРАВЛІННЯ З ПИТАНЬ НАДЗВИЧАЙНИХ СИТУАЦІЙ ТА ВЗАЄМОДІЇ З ПРАВООХОРОННИМИ ОРГАНАМИ ЮЖНОУКРАЇНСЬКОЇ МІСЬКОЇ РАДИ</t>
  </si>
  <si>
    <t>ФІНАНСОВЕ УПРАВЛІННЯ ЮЖНОУКРАЇНСЬКОЇ МІСЬКОЇ РАДИ</t>
  </si>
  <si>
    <t>Надання загальної середньої освіти закладами загальної середньої освіти (у тому числі з дошкільними підрозділами (відділеннями, групами))</t>
  </si>
  <si>
    <t>одержувач коштів - некомерційне комунальне підприємство "Южноукраїнський центр надання первинної медико - санітарної допомоги</t>
  </si>
  <si>
    <t>в т.ч. одержувач коштів - некомерційне комунальне підприємство "Южноукраїнський центр надання первинної медико - санітарної допомоги</t>
  </si>
  <si>
    <t xml:space="preserve">одержувач бюджетних коштів "Южноукраїнська міська організація воїнів та учасників АТО" </t>
  </si>
  <si>
    <t>одержувачі бюджетних коштів: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</si>
  <si>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0611010</t>
  </si>
  <si>
    <t xml:space="preserve">Надання дошкільної освiти                                                                         </t>
  </si>
  <si>
    <t>0611020</t>
  </si>
  <si>
    <t>1020</t>
  </si>
  <si>
    <t xml:space="preserve">Міська програма  "Фонд міської ради на виконання депутатських повноважень" </t>
  </si>
  <si>
    <t>0812010</t>
  </si>
  <si>
    <t>2010</t>
  </si>
  <si>
    <t xml:space="preserve">Багатопрофільна стационарна медична допомога населенню </t>
  </si>
  <si>
    <t xml:space="preserve">Міська програма "Цільова  програма  захисту  населення і територій від надзвичайних ситуацій техногенного та природного характеру на 2018-2022 роки" </t>
  </si>
  <si>
    <t>Багатопрофільна стаціонарна медична допомога населенню, в тому числі:</t>
  </si>
  <si>
    <t xml:space="preserve"> Первинна медична допомога населенню, що надається центрами первинної медичної (медико-санітарної) допомоги, в тому числі:</t>
  </si>
  <si>
    <t>0819800</t>
  </si>
  <si>
    <t>9800</t>
  </si>
  <si>
    <t xml:space="preserve">Субвенція з місцевого бюджету державному бюджету на виконання програм соціально-економічного розвитку регіонів </t>
  </si>
  <si>
    <t>субвенція з міського бюджету обласному бюджету на забезпечення Миколаївського обласного  центру  екстреної медичної допомоги та медицини катастроф засобами медичного призначення, захисним одягом, засобами органів дихання, дизінфекційниими засобами</t>
  </si>
  <si>
    <t>субвенція з міського бюджету державному бюджету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органів дихання, дизінфекційниими засобами</t>
  </si>
  <si>
    <t>одержувач коштів - комунальне некомерційне підприємство "Южноукраїнська міська багатопрофільна лікарня"</t>
  </si>
  <si>
    <t>Будівництво медичних установ та закладів</t>
  </si>
  <si>
    <t>1017622</t>
  </si>
  <si>
    <t>7622</t>
  </si>
  <si>
    <t>1218110</t>
  </si>
  <si>
    <r>
      <t xml:space="preserve">Цільова  програма захисту населення і територій від надзвичайних ситуацій техногенного та природного  характеру  на 2018-2022 роки, </t>
    </r>
    <r>
      <rPr>
        <sz val="12"/>
        <rFont val="Times New Roman"/>
        <family val="1"/>
        <charset val="204"/>
      </rPr>
      <t xml:space="preserve">у тому числі: </t>
    </r>
  </si>
  <si>
    <t>одержувачу бюджетних коштів - комунальному підприємству - "Теплопостачання та водо-каналізаційне господарство"</t>
  </si>
  <si>
    <t>Утримання та забезпечення діяльності центрів соціальних служб для сім’ї, дітей та молоді</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</si>
  <si>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</si>
  <si>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</si>
  <si>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0813104</t>
  </si>
  <si>
    <t>0810160</t>
  </si>
  <si>
    <t>0160</t>
  </si>
  <si>
    <t>0111</t>
  </si>
  <si>
    <t xml:space="preserve">Керівництво і управління у відповідній сфері у містах (місті Києві), селищах, селах, об’єднаних територіальних громадах </t>
  </si>
  <si>
    <t>1210160</t>
  </si>
  <si>
    <t>Керівництво і управління у відповідній сфері у містах (місті Києві), селищах, селах, об’єднаних територіальних громадах</t>
  </si>
  <si>
    <t>2810160</t>
  </si>
  <si>
    <t>0910160</t>
  </si>
  <si>
    <t>1010160</t>
  </si>
  <si>
    <t>Керівництво і управління у відповідній сфері у містах (місті Києві), селищах, селах, об’єднаних територіальних громадах, в тому числі:</t>
  </si>
  <si>
    <t>1011100</t>
  </si>
  <si>
    <t>1100</t>
  </si>
  <si>
    <t>0960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</si>
  <si>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</si>
  <si>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</si>
  <si>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</si>
  <si>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</si>
  <si>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</si>
  <si>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</si>
  <si>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</si>
  <si>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</si>
  <si>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</si>
  <si>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</si>
  <si>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</si>
  <si>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</si>
  <si>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</si>
  <si>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 xml:space="preserve">Забезпечення діяльності інших закладів в галузі культури і мистецтва </t>
  </si>
  <si>
    <t>1015031</t>
  </si>
  <si>
    <t>5031</t>
  </si>
  <si>
    <t>Утримання та навчально-тренувальна робота комунальних дитячо-юнацьких спортивних шкіл</t>
  </si>
  <si>
    <t>2919800</t>
  </si>
  <si>
    <t>0610160</t>
  </si>
  <si>
    <t>0611090</t>
  </si>
  <si>
    <t>Надання позашкільної освіти закладами позашкільної освіти, заходи із позашкільної роботи з дітьми</t>
  </si>
  <si>
    <t>0611161</t>
  </si>
  <si>
    <t>1161</t>
  </si>
  <si>
    <t xml:space="preserve"> Забезпечення діяльності інших закладів у сфері освіти </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</si>
  <si>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</si>
  <si>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</si>
  <si>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</si>
  <si>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 (міська програма захисту прав дітей "Дитинство" на 2018-2020 роки)</t>
  </si>
  <si>
    <t>0611150</t>
  </si>
  <si>
    <t>1150</t>
  </si>
  <si>
    <t>Методичне забезпечення діяльності закладів освіти</t>
  </si>
  <si>
    <t>одержувач коштів -  некомерційне комунальне  підприємство "Южноукраїнський центр первинної медико - санітарної допомоги"</t>
  </si>
  <si>
    <r>
      <t xml:space="preserve">Програма  підтримки органу  самоорганізації  населення кварталу №7 м.Южноукраїнська - "Управа МПЗ" на 2019-2020 роки", </t>
    </r>
    <r>
      <rPr>
        <sz val="12"/>
        <rFont val="Times New Roman"/>
        <family val="1"/>
        <charset val="204"/>
      </rPr>
      <t xml:space="preserve">у тому числі: </t>
    </r>
  </si>
  <si>
    <t>1216013</t>
  </si>
  <si>
    <t>6013</t>
  </si>
  <si>
    <t>одержувач бюджетних коштів - комунальне підприємство "Служба комунального господарства"- 8,827 тис.грн.</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</si>
  <si>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</si>
  <si>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одержувач бюджетних коштів - комунальному підприємству "Служба комунального господарства"</t>
  </si>
  <si>
    <t>одержувач коштів - некомерційне комунальне підприємство "Южноукраїнський центр надання первинної медико - санітарної допомоги"</t>
  </si>
  <si>
    <t>0817322</t>
  </si>
  <si>
    <t xml:space="preserve">влаштування мереж зливової каналізації на вул.Костянтинівська малоповерхової забудови м.Южноукраїнська -  одержувач бюджетних коштів - комунальне підприємство "Служба комунального господарства" </t>
  </si>
  <si>
    <t>встановлення приладів обліку поливального водогону в кварталі №7 малоповерхової забудови м.Южноукраїнська -(299,986 тис.грн.), поточний ремонт колектора та трубопроводів розгалуження поливального водогону в кварталі №7 малоповерхової забудови м.Южноукраїнська - (180,632тис.грн.)</t>
  </si>
  <si>
    <t>заміна вікон на металопластикові на 1-ому поверсі блоку №1 нежитлової будівлі комунальної власності за адресою бул.Цвіточний,4 та встановлення системи пожежної сигналізації та протипожежних металевих дверей в приміщенні нежитлової будівлі за адресою вул.Паркова,5</t>
  </si>
  <si>
    <t>Забезпечення діяльності інших закладів у сфері охорони здоров’я</t>
  </si>
  <si>
    <t>2151</t>
  </si>
  <si>
    <t>Надання спеціальної освіти мистецькими школами</t>
  </si>
  <si>
    <t>поточний ремонт дорожнього покриття внутрішньоквартальних проїздів-                      (2 160,6 тис.грн.) та пішохідних доріжок -      (1 030,509тис.грн.)</t>
  </si>
  <si>
    <t>благоустрій прибудинкової території житлових будинків - (900,0 тис.грн.), в т.ч.за адресами: бул.Шевченка,9-280,0 тис.грн., бул.Шевченка,12-280,0 тис.грн., бул.Цвіточний,1-280,0 тис.грн., прт.Незалежності,14 - 60,0 тис.грн.; придбання дитячого ігрового комплексу  за адресою  вул.Набережна Енергетиків,43 -(49,0 тис.грн.); поточний ремонт бетонованої пішохідної доріжки на прибудинковій території  житлового будинку на вул.Набережна Енергктиків,15,17 - (193,339тис.грн.); видалення сухостійних (аварійних) дерев - (48,0 тис.грн.); влаштування пандусів на бул.Шкільному в районі житлового будинку прт.Соборності,1 -(4,381тис.грн.); встановлення обладнання для спортивного та дитячого куточка на прибудинковій території житлових будинків на вул.Набережна Енергетиків,15,17 - (49,999тис.грн.)</t>
  </si>
  <si>
    <t xml:space="preserve">придбання та встановлення МАФ дитячих гральних елементів на прибудинковій території житлового будинку на вул.Набережна Енергетиків,3/ вул.Миру,2 - 50,0 тис.грн.; видалення окремих  сухостійних (аварійних) дерев - 49,5 тис.грн. (одержувач комунальне підприємство "Житлово-експлуатаційне об"єднання") </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</si>
  <si>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</si>
  <si>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</si>
  <si>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0210150</t>
  </si>
  <si>
    <t>0611170</t>
  </si>
  <si>
    <t>1170</t>
  </si>
  <si>
    <t>Забзпечення дільності інклюзивно-ресурсних центрів</t>
  </si>
  <si>
    <t>Найменування міської/регіональної програми</t>
  </si>
  <si>
    <t>в т.ч. одержувач коштів - комунальне некомерційне підприємство "Южноукраїнська міська багатопрофільна лікарня"</t>
  </si>
  <si>
    <t>одержувач бюджетних коштів - комунальне підприємство "Служба комунального господарства"</t>
  </si>
  <si>
    <t>Комплексна програма  розвитку культури, фізичної культури, спорту та туризму  на 2019-2024 роки</t>
  </si>
  <si>
    <t>Комплексна програма захисту прав дітей Южноукраїнської міської територіальної громади на 2021 - 2025 роки</t>
  </si>
  <si>
    <t>Програма охорони  довкілля та раціонального природокористування Южноукраїнської міської територіальної громади на 2021-2025 роки</t>
  </si>
  <si>
    <t>видалення сухостійних (аварійних) дерев  на умовах співфінансування 90 % / 10%</t>
  </si>
  <si>
    <t>департамент</t>
  </si>
  <si>
    <t>департамент мат доп дітям</t>
  </si>
  <si>
    <t>1142</t>
  </si>
  <si>
    <t>Інші програми та заходи у сфері освіти</t>
  </si>
  <si>
    <t>0611142</t>
  </si>
  <si>
    <t>Багатопрофільна стаціонарна медична допомога населенню</t>
  </si>
  <si>
    <t>Утримання та забезпечення діяльності центрів соціальних служб</t>
  </si>
  <si>
    <t>Надання фінансової підтримки громадським об'єднанням ветеранів і осіб з інвалідністю, діяльність яких має соціальну спрямованість</t>
  </si>
  <si>
    <t xml:space="preserve"> Первинна медична допомога населенню, що надається центрами первинної медичної (медико-санітарної) допомоги</t>
  </si>
  <si>
    <t xml:space="preserve">Програма приватизації майна комунальної власності міста Южноукраїнська на 2019-2021 роки </t>
  </si>
  <si>
    <r>
      <t xml:space="preserve">Програма розвитку земельних відносин Южноукраїнської міської територіальної громади на  2017 - 2021  роки, </t>
    </r>
    <r>
      <rPr>
        <sz val="12"/>
        <rFont val="Times New Roman"/>
        <family val="1"/>
        <charset val="204"/>
      </rPr>
      <t>всього , у тому числі:</t>
    </r>
  </si>
  <si>
    <r>
      <t xml:space="preserve">Цільова  програма захисту населення і території Южноукраїнської міської територіальної громади  від надзвичайних ситуацій техногенного та природного  характеру  на 2018-2022 роки, </t>
    </r>
    <r>
      <rPr>
        <sz val="12"/>
        <rFont val="Times New Roman"/>
        <family val="1"/>
        <charset val="204"/>
      </rPr>
      <t xml:space="preserve">у тому числі: </t>
    </r>
  </si>
  <si>
    <t>Міська програма розвитку малого та середнього підприємництва Южноукраїнської міської територіальної громади на 2021-2022 роки</t>
  </si>
  <si>
    <t>Комплексна соціальна програма підтримки учасників АТО , учасників операції об"єднаних сил та членів їх сімей на 2021-2025 роки</t>
  </si>
  <si>
    <t>у тому числі:</t>
  </si>
  <si>
    <t>цільова фінансова допомога з  подолання тарифно - фінансових втрат,  одержувач -комунальне підприємство "Теплопостачання та водо-каналізаційне господарство"</t>
  </si>
  <si>
    <t xml:space="preserve">забезпечення своечасного розчищення внутрішньодворових проїздів (доріг) багатоквартирних житлових будинків, гуртожитків І,ІІ мікрорайонів - одержувач бюджетних коштів - комунальне підприємство "Житлово-експлуатаційне об"єднання"  </t>
  </si>
  <si>
    <r>
      <rPr>
        <b/>
        <sz val="12"/>
        <rFont val="Times New Roman"/>
        <family val="1"/>
        <charset val="204"/>
      </rPr>
      <t xml:space="preserve">Програма поводження з твердими побутовими  відходами   на території Южноукраїнської міської  територіальної громади на 2021 - 2030 роки, </t>
    </r>
    <r>
      <rPr>
        <sz val="12"/>
        <rFont val="Times New Roman"/>
        <family val="1"/>
        <charset val="204"/>
      </rPr>
      <t>одержувач бюджетних коштів - комунальне підприємство "Служба комунального господарства"</t>
    </r>
  </si>
  <si>
    <t>1217640</t>
  </si>
  <si>
    <t>Заходи з енергозбереження</t>
  </si>
  <si>
    <t>7640</t>
  </si>
  <si>
    <t>капітальний ремонт ліфтів житлових будинків за відповідними адресами на умовах співфінансування 95% / 5%</t>
  </si>
  <si>
    <t>капітальний ремонт покрівель  житлових будинків за відповідними адресами на умовах співфінансування 90% / 10%</t>
  </si>
  <si>
    <t>Забезпечення діяльності з виробництва, транспортування, постачання теплової енергії</t>
  </si>
  <si>
    <t>облаштування штучним покриттям спортивного майданчика (воркаут) у дворі житлових будинків на прт.Незалежності,14/ бул. Шевченко,5</t>
  </si>
  <si>
    <t>7650</t>
  </si>
  <si>
    <t>Проведення експертної грошової оцінки земельної ділянки чи права на неї</t>
  </si>
  <si>
    <t>одержувач -комунальне підприємство "Теплопостачання та водо-каналізаційне господарство"</t>
  </si>
  <si>
    <t>медогляд призовників</t>
  </si>
  <si>
    <t xml:space="preserve">субвенція з бюджету Южноукраїнської міської територіальної громади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2023 року включно Миколаївської обласної ради </t>
  </si>
  <si>
    <t>2818340</t>
  </si>
  <si>
    <t>2900000</t>
  </si>
  <si>
    <t>субвенція з бюджету Южноукраїнської міської територіальної громади бюджету Вознесенської міської територіальної громади на ремонт приміщення лабораторії комунального підприємства "Комунальне некомерційне підприємство Вознесенська багатопрофільна лікарня Вознесенської міської ради" для проведення досліджень методом ПЛР</t>
  </si>
  <si>
    <t>відшкодування основної суми кредитів, що надаються ОСББ на впровадження заходів з енергоефективності</t>
  </si>
  <si>
    <r>
      <t xml:space="preserve">Програма часткового відшкодування основної суми кредитів, що надаються ОСББ на впровадження заходів з енергоефективності багатоквартирних будинків Южноукраїнської міської територіальної громади на 2021-2024 роки, </t>
    </r>
    <r>
      <rPr>
        <sz val="12"/>
        <rFont val="Times New Roman"/>
        <family val="1"/>
        <charset val="204"/>
      </rPr>
      <t>у тому числі:</t>
    </r>
  </si>
  <si>
    <t>субвенція з бюджету Южноукраїнської міської територіальної громади обласному бюджету на співфінансування придбання квартири особі, яка постраждала внаслідок аварії на ЧАЕС</t>
  </si>
  <si>
    <t xml:space="preserve"> Програма  "Фонд міської ради на виконання депутатських повноважень" на 2021-2025 роки</t>
  </si>
  <si>
    <t xml:space="preserve"> Комплексна програма Розвиток та підтримка сім'ї, дітей та молоді на 2021 - 2025 роки міської територіальної громади</t>
  </si>
  <si>
    <t xml:space="preserve">Програма "Цільова  програма  захисту  населення і територій від надзвичайних ситуацій техногенного та природного характеру на 2018-2022 роки" </t>
  </si>
  <si>
    <t xml:space="preserve">Програма "Наше місто" на 2020-2024 роки </t>
  </si>
  <si>
    <r>
      <t xml:space="preserve">Програма  охорони тваринного світу та регулювання чисельності бродячих тварин  на території  Южноукраїнської міської територіальної громади на 2017-2021 роки із змінами, </t>
    </r>
    <r>
      <rPr>
        <sz val="12"/>
        <rFont val="Times New Roman"/>
        <family val="1"/>
        <charset val="204"/>
      </rPr>
      <t>всього</t>
    </r>
    <r>
      <rPr>
        <b/>
        <sz val="12"/>
        <rFont val="Times New Roman"/>
        <family val="1"/>
        <charset val="204"/>
      </rPr>
      <t xml:space="preserve">, </t>
    </r>
    <r>
      <rPr>
        <sz val="12"/>
        <rFont val="Times New Roman"/>
        <family val="1"/>
        <charset val="204"/>
      </rPr>
      <t xml:space="preserve">у тому числі: </t>
    </r>
  </si>
  <si>
    <r>
      <t xml:space="preserve">Програма розвитку  дорожнього руху та його безпекина території Южноукраїнської міської територіальної громади на 2018-2022 роки із змінами, </t>
    </r>
    <r>
      <rPr>
        <sz val="12"/>
        <rFont val="Times New Roman"/>
        <family val="1"/>
        <charset val="204"/>
      </rPr>
      <t xml:space="preserve">у тому числі: </t>
    </r>
  </si>
  <si>
    <r>
      <t>Програма Питна вода Южноукраїнської міської територіальної громади на 2021-2025 роки (</t>
    </r>
    <r>
      <rPr>
        <sz val="12"/>
        <rFont val="Times New Roman"/>
        <family val="1"/>
        <charset val="204"/>
      </rPr>
      <t>одержувач бюджетних коштів - комунальне підприємство - "Теплопостачання та водо-каналізаційне господарство")</t>
    </r>
  </si>
  <si>
    <r>
      <t>Програма Капітального будівництва об'єктів житлово - комунального господарства  та соціальної інфраструктури Южноукраїнської міської територіальної громади на 2021-2025 роки в новій редакції, у</t>
    </r>
    <r>
      <rPr>
        <sz val="12"/>
        <rFont val="Times New Roman"/>
        <family val="1"/>
        <charset val="204"/>
      </rPr>
      <t xml:space="preserve"> тому числі:</t>
    </r>
  </si>
  <si>
    <t>влаштування огорожі вздовж полігону твердих побутових відходів (одержувач бюджетних коштів - комунальне підприємство "Служба комунального господарства")  (РЕЗЕРВ)</t>
  </si>
  <si>
    <t>Комплексна програма «Охорона здоров`я в Южноукраїнській міській територіальній громаді» на 2021-2025 роки</t>
  </si>
  <si>
    <r>
      <t>Програма управління  майном комунальної форми власності  міста Южноукраїнська на 2020-2024 роки,</t>
    </r>
    <r>
      <rPr>
        <sz val="12"/>
        <rFont val="Times New Roman"/>
        <family val="1"/>
        <charset val="204"/>
      </rPr>
      <t xml:space="preserve"> у тому числі: </t>
    </r>
  </si>
  <si>
    <t>фінансова допомога на поворотній основі, одержувач-комунальне підприємство "Житлово-експлуатаційне об'єднання"</t>
  </si>
  <si>
    <t>0218340</t>
  </si>
  <si>
    <t>0217130</t>
  </si>
  <si>
    <t>0217650</t>
  </si>
  <si>
    <r>
      <t>Міська програма  "Фонд міської ради на виконання депутатських повноважень" на 2021-2025 роки ,</t>
    </r>
    <r>
      <rPr>
        <sz val="12"/>
        <rFont val="Times New Roman"/>
        <family val="1"/>
        <charset val="204"/>
      </rPr>
      <t xml:space="preserve"> у тому числі:</t>
    </r>
  </si>
  <si>
    <t>2917370</t>
  </si>
  <si>
    <t>із них, одержувач коштів - некомерційне комунальне підприємство "Южноукраїнський центр надання первинної медико - санітарної допомоги</t>
  </si>
  <si>
    <r>
      <t xml:space="preserve"> Комплексна програма «Охорона здоров`я в Южноукраїнській міській територіальній громаді» на 2021-2025 роки: </t>
    </r>
    <r>
      <rPr>
        <sz val="12"/>
        <rFont val="Times New Roman"/>
        <family val="1"/>
        <charset val="204"/>
      </rPr>
      <t xml:space="preserve">резерв коштів для подальшого розподілу за рішенням постійної комісії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на потреби вторинної ланки медицини </t>
    </r>
  </si>
  <si>
    <t>Програма  "Фонд міської ради на виконання депутатських повноважень" на 2021-2025 роки</t>
  </si>
  <si>
    <t>0611021</t>
  </si>
  <si>
    <t>1021</t>
  </si>
  <si>
    <t>Надання загальної середньої освіти закладами загальної середньої освіти</t>
  </si>
  <si>
    <t xml:space="preserve">субвенція з бюджету Южноукраїнської міської територіальної громади державному бюджету для  4-го Державного пожежно-рятувального загону  Головного управління Державної служби України з надзвичайних ситуацій у Миколаївської області на укріплення матеріально-технічної бази 25 Державної пожежно-рятувальної частини Головного управління Державної служби України з надзвичайних ситуацій у Миколаївської області </t>
  </si>
  <si>
    <t>0217350</t>
  </si>
  <si>
    <t>Розроблення схем планування та забудови територій (містобудівної документації)</t>
  </si>
  <si>
    <t>7350</t>
  </si>
  <si>
    <t>3110000</t>
  </si>
  <si>
    <t>3100000</t>
  </si>
  <si>
    <t>УПРАВЛІННЯ ЖИТЛОВО-КОМУНАЛЬНОГО ГОСПОДАРСТВА ЮЖНОУКРАЇНСЬКОЇ МІСЬКОЇ РАДИ</t>
  </si>
  <si>
    <t>одержувач-комунальне підприємство "Житлово-експлуатаційне об'єднання"   (резерв коштів) в сумі 201,567 тис.грн.</t>
  </si>
  <si>
    <t>3117370</t>
  </si>
  <si>
    <t>3116030</t>
  </si>
  <si>
    <t>3116090</t>
  </si>
  <si>
    <t>3117461</t>
  </si>
  <si>
    <t>3117640</t>
  </si>
  <si>
    <t>УПРАВЛІННЯ  БУДІВНИЦТВА ТА РЕМОНТІВ ЮЖНОУКРАЇНСЬКОЇ МІСЬКОЇ РАДИ</t>
  </si>
  <si>
    <t>1517461</t>
  </si>
  <si>
    <t>1517310</t>
  </si>
  <si>
    <r>
      <t xml:space="preserve">Комплексна програма з розроблення містобудівної документації території для формування містобудівного кадастру  Южноукраїнської міської територіальної громади на 2018-2022 роки </t>
    </r>
    <r>
      <rPr>
        <sz val="12"/>
        <rFont val="Times New Roman"/>
        <family val="1"/>
        <charset val="204"/>
      </rPr>
      <t>зі змінами, у тому числі:</t>
    </r>
  </si>
  <si>
    <t>0217370</t>
  </si>
  <si>
    <t>3700000</t>
  </si>
  <si>
    <t>Програма зайнятості  населення Южноукраїнської міської територіальної громади на 2021 -2023 рр.</t>
  </si>
  <si>
    <t>3116011</t>
  </si>
  <si>
    <t>розширення можливостей для пільгової категорії населення (відшкодування вартості медичних препаратів та виробів медичного призначення пацієнтам з хворобою Паркенсона, пацієнтам після пересадки органів та тканин, дітям хворим на епілепсію, бронхіальну астму та психічні захворювання, ветеранам війни, дітям-інвалідам (в т.ч. дитяча трансплантація), особам з інвалідністю, харчування дітей хворих на фенілкетонурію, муковісцидоз (орфанні захворювання))</t>
  </si>
  <si>
    <t xml:space="preserve">в частині репродуктивного здоров'я населення міста </t>
  </si>
  <si>
    <t>Комплексна програма соціального захисту населення «Турбота» на 2021-2023 роки</t>
  </si>
  <si>
    <t>2910000</t>
  </si>
  <si>
    <r>
      <t xml:space="preserve"> одержувач коштів - ФОП Кутова Юлія Валеріївна</t>
    </r>
    <r>
      <rPr>
        <sz val="12"/>
        <color indexed="10"/>
        <rFont val="Times New Roman"/>
        <family val="1"/>
        <charset val="204"/>
      </rPr>
      <t xml:space="preserve"> </t>
    </r>
    <r>
      <rPr>
        <sz val="12"/>
        <rFont val="Times New Roman"/>
        <family val="1"/>
        <charset val="204"/>
      </rPr>
      <t>сімейний лікар</t>
    </r>
  </si>
  <si>
    <t>0700000</t>
  </si>
  <si>
    <t>0710000</t>
  </si>
  <si>
    <t xml:space="preserve">УПРАВЛІННЯ ОХОРОНИ ЗДОРОВ'Я ЮЖНОУКРАЇНСЬКОЇ МІСЬКОЇ РАДИ </t>
  </si>
  <si>
    <t>в т.ч. управління</t>
  </si>
  <si>
    <t>управління мат доп дітям</t>
  </si>
  <si>
    <t>0712010</t>
  </si>
  <si>
    <t>0712111</t>
  </si>
  <si>
    <t>0712141</t>
  </si>
  <si>
    <t>0712142</t>
  </si>
  <si>
    <t>0712143</t>
  </si>
  <si>
    <t>0712144</t>
  </si>
  <si>
    <t>0712145</t>
  </si>
  <si>
    <t>0712152</t>
  </si>
  <si>
    <t>0719770</t>
  </si>
  <si>
    <t>субвенція з бюджету Южноукраїнської міської територіальної громади державному бюджету для 25-ї Державної пожежно-рятувальної частини ГУ ДСНС України у Миколаївській області на запобігання поширенню коронавірусної хвороби (обробка під'їздів житлових будинків, в яких виявлено хворих, здійснення запобіжних заходів, пов’язаних з пожежами в природних екологічних системах (придбання ПММ))</t>
  </si>
  <si>
    <t>0712151</t>
  </si>
  <si>
    <t>0713242</t>
  </si>
  <si>
    <t xml:space="preserve">капітальний ремонт ліфтів житлових будинківна умовах співфінансування 95% / 5%   за відповідними адресами </t>
  </si>
  <si>
    <t xml:space="preserve">капітальний ремонт ліфтів житлових будинків за відповідними адресами на умовах співфінансування 95% / 5% </t>
  </si>
  <si>
    <t xml:space="preserve">капітальний ремонт житлових будинків за відповідними адресами, а саме:  покрівлі , інженерних мереж опалення, гарячого та холодного водопостачання і водовідведення , козирків ганків  на умовах співфінансування 90% / 10%  </t>
  </si>
  <si>
    <t xml:space="preserve">Надання дошкільної освіти                                          </t>
  </si>
  <si>
    <t>2910160</t>
  </si>
  <si>
    <r>
      <t xml:space="preserve">Програма реформування і розвитку житлово-комунального господарства  Южноукраїнської міської територіальної громади на 2021-2025 роки в новій редакції, </t>
    </r>
    <r>
      <rPr>
        <sz val="12"/>
        <rFont val="Times New Roman"/>
        <family val="1"/>
        <charset val="204"/>
      </rPr>
      <t>всього, у тому числі в розрізі програмної класифікації видатків:</t>
    </r>
  </si>
  <si>
    <t>Утримання та розвиток автомобільних доріг та дорожньої інфраструктури за рахунок коштів місцевого бюджету</t>
  </si>
  <si>
    <t>поточний ремонт пішохідних доріжок по  вул.Дружби Народів фігурною плиткою та улаштування з"їздів (пандусів)  зі сторони автовокзалу від критого ринку до перехрестя вул. Молодіжна  (одержувач бюджетних коштів - комунальне підприємство "Служба комунального господарства")</t>
  </si>
  <si>
    <t>3716013</t>
  </si>
  <si>
    <r>
      <t xml:space="preserve">Програма Капітального будівництва об'єктів житлово - комунального господарства  та соціальної інфраструктури Южноукраїнської міської територіальної громади на 2021-2025 роки в новій редакції, </t>
    </r>
    <r>
      <rPr>
        <sz val="12"/>
        <rFont val="Times New Roman"/>
        <family val="1"/>
        <charset val="204"/>
      </rPr>
      <t>всього у тому числі:</t>
    </r>
  </si>
  <si>
    <t xml:space="preserve"> зарезервовані  кошти  на здійснення поточного ремонту Костянтинівського ДНЗ (ремонт спортивно – музичної зали, групового приміщення тощо), використання яких можливе після погодження  постійною комісією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t>
  </si>
  <si>
    <t>у т.ч. одержувач - комунальне підприємство "Житлово-експлуатаційне об'єднання" -  5,5 тис.грн.</t>
  </si>
  <si>
    <r>
      <t xml:space="preserve">Міська програма  "Фонд міської ради на виконання депутатських повноважень" на 2021-2025 роки ,  </t>
    </r>
    <r>
      <rPr>
        <sz val="12"/>
        <rFont val="Times New Roman"/>
        <family val="1"/>
        <charset val="204"/>
      </rPr>
      <t>у т.ч.</t>
    </r>
    <r>
      <rPr>
        <b/>
        <sz val="12"/>
        <rFont val="Times New Roman"/>
        <family val="1"/>
        <charset val="204"/>
      </rPr>
      <t xml:space="preserve"> </t>
    </r>
    <r>
      <rPr>
        <sz val="12"/>
        <rFont val="Times New Roman"/>
        <family val="1"/>
        <charset val="204"/>
      </rPr>
      <t xml:space="preserve">одержувач - комунальне підприємство "Житлово-експлуатаційне об'єднання" </t>
    </r>
  </si>
  <si>
    <r>
      <rPr>
        <b/>
        <sz val="12"/>
        <rFont val="Times New Roman"/>
        <family val="1"/>
        <charset val="204"/>
      </rPr>
      <t>Програма Реформування і розвитку житлово-комунального господарства Южноукраїнської міської територіальної громади на 2021-2025 роки у новій редакції</t>
    </r>
    <r>
      <rPr>
        <sz val="12"/>
        <rFont val="Times New Roman"/>
        <family val="1"/>
        <charset val="204"/>
      </rPr>
      <t xml:space="preserve"> , у т.ч. резерв коштів на закупівлю труб водопостачання з фітінгами для заміни по вул.Енергобудівників, використання яких здійснювати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t>
    </r>
  </si>
  <si>
    <t>7322</t>
  </si>
  <si>
    <t xml:space="preserve"> зарезервовані коштів на фінансування об'єкту "Реконструкція кисневого пункту КНП "ЮМБЛ". Улаштування  кріогенного газифікатора за адресою вул.Миру,3 м.Южноукраїнськ Вознесенський район Миколаївська область",  використання  яких  здійснювати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t>
  </si>
  <si>
    <t xml:space="preserve">УПРАВЛІННЯ СОЦІАЛЬНОГО ЗАХИСТУ НАСЕЛЕННЯ ЮЖНОУКРАЇНСЬКОЇ МІСЬКОЇ РАДИ </t>
  </si>
  <si>
    <t xml:space="preserve">Програма Питна вода Южноукраїнської міської територіальної громади на 2021-2025 роки </t>
  </si>
  <si>
    <t xml:space="preserve">капітальний ремонт покрівель  житлових будинків за відповідними адресами на умовах співфінансування 90% / 10% </t>
  </si>
  <si>
    <t>0216030</t>
  </si>
  <si>
    <r>
      <rPr>
        <b/>
        <sz val="12"/>
        <rFont val="Times New Roman"/>
        <family val="1"/>
        <charset val="204"/>
      </rPr>
      <t>Програма Розвитку  дорожнього руху та його безпеки на території Южноукраїнської міської територіальної громади 2018-2022 роки,</t>
    </r>
    <r>
      <rPr>
        <sz val="12"/>
        <rFont val="Times New Roman"/>
        <family val="1"/>
        <charset val="204"/>
      </rPr>
      <t xml:space="preserve"> в т.ч. зарезервовані кошти на ямковий ремонт дорожнього полотна доріг Костянтинівського старостинського округу, використання яких здійснювати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t>
    </r>
  </si>
  <si>
    <t>в частині оплати за навчання випускників закладів освіти міста на лікарів сімейної медицини.          Одноразова мат допомога лікарям</t>
  </si>
  <si>
    <t>3116040</t>
  </si>
  <si>
    <t>одержувач бюджетних коштів - комунальне підприємство "Служба комунального господарства", у т.ч.: поточне утримання об"ектів благоустрою міста - 10 889,79189 тис.грн., поточний  ремонт об"ектів благоустрою міста -  72,60993 тис.грн.</t>
  </si>
  <si>
    <t>субвенція з бюджету Южноукраїнської міської територіальної громади державному бюджету для територіального управління Служби судової охорони на укріплення матеріально - технічної бази</t>
  </si>
  <si>
    <t>субвенція з бюджету Южноукраїнської міської територіальної громади державному бюджету для укріплення матеріально - технічної бази відділу Служби безпеки України в м.Южноукраїнську УСБУ в Миколаївській області</t>
  </si>
  <si>
    <t>одержувачи бюджетних коштів: комунальне підприємство "Теплопостачання та водо-каналізаційне господарство" - 500,28288 тис.грн.; комунальне підприємство "ГРААЛЬ" - 52,600 тис.грн.</t>
  </si>
  <si>
    <t>одержувачи  бюджетних коштів: комунальне підприємство "Теплопостачання та водо-каналізаційне господарство" в сумі 180,0 тис.грн.,  комунальне підприємство "ГРААЛЬ" - 102,976 тис.грн.</t>
  </si>
  <si>
    <t>3117693</t>
  </si>
  <si>
    <t>7693</t>
  </si>
  <si>
    <t>цільова фінансова допомога на погашення кредиторської заборгованості перед ВП "ЮУ АЕС" ДП НАЕК "Енергоатом",  одержувач -комунальне підприємство  "ГРААЛЬ"</t>
  </si>
  <si>
    <t>0813133</t>
  </si>
  <si>
    <t xml:space="preserve">Будівництво об'єктів житлово-комунального господарства </t>
  </si>
  <si>
    <t>3717310</t>
  </si>
  <si>
    <t>"Капітального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у тому числі:</t>
  </si>
  <si>
    <t>3717461</t>
  </si>
  <si>
    <t xml:space="preserve">резерв коштів на розробку проектно-кошторисної документації та проведення експертизи за об'єктом " Капітальний ремонт проспекту Незалежності" </t>
  </si>
  <si>
    <t>Реалізація заходів щодо соціально-економічного розвитку територій</t>
  </si>
  <si>
    <t>Програма залучення інвестицій та поліпшення інвестиційного клімату міста Южноукраїнська на 2019-2021 роки</t>
  </si>
  <si>
    <t>резерв коштів на розробку проектно-кошторисної документації та проведення експертизи за об'єктом "Капітальний ремонт мереж освітлення проспекту Незалежності" - 176,0 тис. грн; на розробку проектно-кошторисної документації, проведення експертизи, виконання робіт з топографічної зйомки, геологічних та геодезичних вишукувань за об'єктом "Капітальний ремонт тротуарів проспекту Незалежності" - 1 141,29525 тис. грн.</t>
  </si>
  <si>
    <t>0813112</t>
  </si>
  <si>
    <t>3116015</t>
  </si>
  <si>
    <t>1516015</t>
  </si>
  <si>
    <t>Програма реформування і розвитку житлово-комунального господарства  Южноукраїнської міської територіальної громади на 2021-2025 роки у новій редакції, у т.ч.:</t>
  </si>
  <si>
    <t>1516011</t>
  </si>
  <si>
    <t xml:space="preserve">капітальний ремонт інженерних мереж опалення, мереж постачання холодної та гарячої води житлових будинків на умовах співфінансування 90% / 10%   за відповідними адресами </t>
  </si>
  <si>
    <r>
      <rPr>
        <b/>
        <sz val="12"/>
        <rFont val="Times New Roman"/>
        <family val="1"/>
        <charset val="204"/>
      </rPr>
      <t xml:space="preserve">Програма поводження з твердими побутовими  відходами   на території Южноукраїнської міської  територіальної громади на 2021 - 2030 роки, </t>
    </r>
    <r>
      <rPr>
        <sz val="12"/>
        <rFont val="Times New Roman"/>
        <family val="1"/>
        <charset val="204"/>
      </rPr>
      <t>у тому числі:</t>
    </r>
  </si>
  <si>
    <r>
      <t xml:space="preserve">Програма  охорони тваринного світу та регулювання чисельності бродячих тварин  на території  Южноукраїнської міської територіальної громади </t>
    </r>
    <r>
      <rPr>
        <sz val="12"/>
        <rFont val="Times New Roman"/>
        <family val="1"/>
        <charset val="204"/>
      </rPr>
      <t xml:space="preserve">, всього, у тому числі: </t>
    </r>
  </si>
  <si>
    <r>
      <t>Програма реформування і розвитку житлово-комунального господарства  Южноукраїнської міської територіальної громади на 2021-2025 роки в новій редакції ,</t>
    </r>
    <r>
      <rPr>
        <sz val="12"/>
        <rFont val="Times New Roman"/>
        <family val="1"/>
        <charset val="204"/>
      </rPr>
      <t xml:space="preserve"> всього, у тому числі :</t>
    </r>
  </si>
  <si>
    <t>0217660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</si>
  <si>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</si>
  <si>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</si>
  <si>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r>
      <t xml:space="preserve">Програма розвитку земельних відносин Южноукраїнської міської територіальної громади на 2017-2021 роки та продовження дії на 2022 рік, </t>
    </r>
    <r>
      <rPr>
        <sz val="12"/>
        <rFont val="Times New Roman"/>
        <family val="1"/>
        <charset val="204"/>
      </rPr>
      <t>всього , у тому числі:</t>
    </r>
  </si>
  <si>
    <t>Комплексна Програма профілактики злочинності та вдосконалення системи захисту конституційних прав і свобод громадян Южноукраїнської міської територіальної громади на 2022-2026 роки</t>
  </si>
  <si>
    <t>субвенція з бюджету Южноукраїнської міської територіальної громади бюджету Арбузинської територіальної громади на проживання одиноких осіб похилого віку у стаціонарному відділенні Арбузинського територіального центру соціального обслуговування (надання соціальних послуг)</t>
  </si>
  <si>
    <t xml:space="preserve">субвенція з бюджету Южноукраїнської міської територіальної громади бюджету Арбузинської територіальної громади на курси реабілітації дітей з інвалідністю з тимчасовим проживанням  </t>
  </si>
  <si>
    <t xml:space="preserve">затверджено на 2022 рік  </t>
  </si>
  <si>
    <t>касові видатки за звітний період</t>
  </si>
  <si>
    <t>відшкодування вартості проїзду на автомобільному та заліз7ничному транспорті один раз на рік до будь- якого н.п. України та у зворотньму напрямку членам сімей загиблих (померлих) УБД з числа учасників АТО і ООС</t>
  </si>
  <si>
    <t>Забезпечення транспортних послуг для УБД, членів зімей загиблих УБД з числа учасників АТО і ООС з метою участі в обласних та державних заходах військово-патріотичного спрямування</t>
  </si>
  <si>
    <t>Забезпечення відшкодування витрат уч. АТО, ООС  на період їх безпосередньої участі в АТО, ООС та їх родинам на ЖКП у розмірі 100 %; відшкодування витрат членам сімей загиблих УБД  з числа уч.АТО, ООС на послуги ЖКП у розмірі 50 %</t>
  </si>
  <si>
    <t>надання одноразової матеріальної допомоги сім'ям загиблих учасників АТО, ОМП до Дня захисника Відчизни та Дня Матері, відшкодування проїзду до санаторію  в межах області, одноразова матеріальна допомога учасникам АТО, які отримали поранення та знаходяться на стаціонарному лікуванні, одноразова матеріальна допомога демобілізованим учасникам АТО, одноразова матеріальна допомога членам сімей військовослужбовців, загиблих в АТО, на санаторно - курортне лікування</t>
  </si>
  <si>
    <t>відшкодуванння витрат за відвідування учасниками АТО та членами сімей загиблих (померлих) учасників АТО занять з плавання в бассейнах міста-30,0 тис.грн.; часткове відшкодування витрат на поховання учасників бойових дій та інвалідів війни з числа учасників АТО, якщо сума фактичних витрат перевищує обсяг відшкодування за рахунок відповідної субвенції з обласного бюджету -100,0 тис.грн., одноразова МД для усунення наслідків пожежі, затоплення, тощо- 40,0 тис. грн., привітання дітей з сімей загиблих УБД з днем  народження- 3,0 тис. грн.</t>
  </si>
  <si>
    <t>відшкодування вартості проїзду на автомобільному та залізничному транспорті один раз на рік до будь- якого н.п. України та у зворотньму напрямку громадянам, які постраждали внаслідок Чорнобильської катастрофи І кат. у розмірі 100%</t>
  </si>
  <si>
    <t>надання пільг окремим категоріям громадян з послуг зв’язку, та Почесним громадянам міста</t>
  </si>
  <si>
    <t>компенсація за пільговий проїзд  окремим категоріям громадян на приміських, міських та спецмаршрутах автомобільним транспортом</t>
  </si>
  <si>
    <t>компенсація за пільговий проїзд  окремим категоріям громадян залізничним транспортом на міських, приміських та спецмаршрутах</t>
  </si>
  <si>
    <t>компенсація фізичним особам, які надають соціальні послуги</t>
  </si>
  <si>
    <t>компенсація вартості житлово-комунальних послуг учасникам бойових дій , інвалідам по зору І та ІІ груп, почесним громадянам міста</t>
  </si>
  <si>
    <t xml:space="preserve">  забезпечення санаторно-курортним лікуванням Ветеранів Війни, праці та осіб з інвалідністю-144,0 тис. грн., надання одноразової матеріальної допомоги  УБД  у роки Другої світової війни до річниць Перемоги над нацизмом у роки Другої світової війни та визволення України від фашистських загарбників-27,5 тис. грн., </t>
  </si>
  <si>
    <t>підписка газети "Контакт", кабельне телебачення "Квант",  утримання соцпалат, університет  треього віку</t>
  </si>
  <si>
    <t xml:space="preserve"> матеріальна допомога по рішенням МВК, на поховання</t>
  </si>
  <si>
    <t xml:space="preserve"> одноразові матеріальні допомоги до : річниці аварії на  ЧАЕС та до Дня ліквідатора,  Дня людини похилого віку,  Дня осіб з інвалідністю, Дня волонтерів, мат. допомога</t>
  </si>
  <si>
    <t>мат. Допомога малозахищеним громадянам міста на оплату ЖКП для підвищення їх платіжеспроміжності</t>
  </si>
  <si>
    <t xml:space="preserve"> харчування малозабезпечених , продуктові набори </t>
  </si>
  <si>
    <t>Заходи до свят, забезпечення побутовою технікою інвалідів І, ІІ, та ІІІ групи і УБД, забезпечення слуховими апаратами, вітання з ювілеями, тощо</t>
  </si>
  <si>
    <t>в т.ч. відшкодування витрат на проїзд до місця лікування</t>
  </si>
  <si>
    <t>матеріальна допомога для дітей, хворих на цукровий діабет на придбання інсулінових помп та витратних матеріалів до них</t>
  </si>
  <si>
    <t>надання матеріальної допомоги онкохворим на лікування</t>
  </si>
  <si>
    <t>Інші програми та заходи у сфері охорони здоров'я, в тому числі:</t>
  </si>
  <si>
    <t>надання допомоги хворим з хронічною нирковою  недостатністю (проведення процедур гемодіалізу)</t>
  </si>
  <si>
    <t>в частині  безкоштовного  забезпечення лікарськими засобами  хворих, які перенесли гострий інфаркт міокарду (перші шість місяців) та які мають протезування клапанів серця</t>
  </si>
  <si>
    <t>компенсація витрат за медогляди та додаткові обстеження призовників та допризовників</t>
  </si>
  <si>
    <t>відшкодування вартості лікарських, наркотичних засобів для полегшення болю паліативних пацієнтів у термінальній стадії прогресування захворювання</t>
  </si>
  <si>
    <t>забезпечення оплати медичних послуг на кодування від алкогольної залежності</t>
  </si>
  <si>
    <t>виплати компенсації на харчування донорів одержувач коштів - комунальне некомерційне підприємство "Южноукраїнська міська багатопрофільна лікарня" та одноразової виплати до Дня донора</t>
  </si>
  <si>
    <t xml:space="preserve">оплата за навчання випускників закладів освіти міста на лікарів та одноразова матеріальна допомога лікарям; відшкодування студенту/інтерну за наступні семестри навчання одержувач коштів - комунальне некомерційне підприємство "Южноукраїнська міська багатопрофільна лікарня"    </t>
  </si>
  <si>
    <t>розширення можливостей для пільгової категорії населення (відшкодування вартості медпрепаратів хворим, які перенесли трансплантацію органів та тканин, пацієнтам з хворобою Паркинсона та дітям хворим на епілепсію та інше); забезпечення лікувал.харчуванням дітей хворих на фенілкетанурію та муковісцидоз (одержувач коштів - некомерційне комунальне підприємство "Южноукраїнський центр надання первинної медико - санітарної допомоги)</t>
  </si>
  <si>
    <t>в т.ч. одержувач коштів - комунальне некомерційне підприємство "Южноукраїнська міська багатопрофільна лікарня" (придбання рентгенівської плівки)</t>
  </si>
  <si>
    <t>в т.ч. одержувач коштів - некомерційне комунальне підприємство "Южноукраїнський центр надання первинної медико - санітарної допомоги(витрати на харчові пайки хворим на туберкульоз, що не преривають амбулаторне лікування, придбання туберкулінових ліків, вакцин)</t>
  </si>
  <si>
    <t>Енергоносії,оплата послуг, одержувач коштів -  некомерційне комунальне  підприємство "Южноукраїнський центр первинної медико - санітарної допомоги"</t>
  </si>
  <si>
    <t>Забезпечення фінансування видатків поточного характеру, енергоносії, зарплата, оплата послуг, розвиток матріально-технічної бази(придбання обладнання), одержувач коштів - комунальне некомерційне підприємство "Южноукраїнська міська багатопрофільна лікарня"</t>
  </si>
  <si>
    <t>харчування дітей віком до 2-х років народжених ВІЛ-інфікованими матерями, одержувач коштів - некомерційне комунальне підприємство "Южноукраїнський центр надання первинної медико - санітарної допомоги</t>
  </si>
  <si>
    <t xml:space="preserve">забезпечення продуктами дитячого харчування дітей перших двох років життя з малозабезпечених сімей (одержувач коштів - некомерційне комунальне підприємство "Южноукраїнський центр надання первинної медико - санітарної допомоги) </t>
  </si>
  <si>
    <t>розробка нормативної грошової оцінки земель (смт. Костянтинівка, с. Іванівка, с. Бузьке)</t>
  </si>
  <si>
    <t>проведення земельних торгів на набуття права оренди на земельні ділянки несільськогосподарського призначення</t>
  </si>
  <si>
    <t>розроблення проекту містобудівної документації: генерального плану та плану зонування (у складі генерального плану) смт. Костянтинівки - 451,0тис.грн., здійснення стратегічної екологічної оцінки містобудівної документації с. Панкратове  (складання звіту про стратегічну екологічну оцінку) - 45,0тис. грн., розроблення проекту містобудівної документації: генерального плану та плану зонування (у складі генерального плану) с. Іванівка -230,6 тис.грн.</t>
  </si>
  <si>
    <r>
      <t xml:space="preserve">Програма охорони  довкілля та раціонального природокористування Южноукраїнської міської територіальної громади на 2021-2025 роки, </t>
    </r>
    <r>
      <rPr>
        <sz val="12"/>
        <rFont val="Times New Roman"/>
        <family val="1"/>
        <charset val="204"/>
      </rPr>
      <t>у т.ч.:</t>
    </r>
  </si>
  <si>
    <t>заходи з озеленення міста (садіння  саджанців  дерев та кущів) (КЕКВ 2610) КП СКГ</t>
  </si>
  <si>
    <t>поточний ремонт коридорів,музично-спортивної зали та приміщень Костянтинівського ДНЗ в смт.Костянтинівка Южноукраїнської міської територіальної громади</t>
  </si>
  <si>
    <t>внески бюджету громади в Револьверний фонд</t>
  </si>
  <si>
    <t>Ліквідація усідань і проломів проїзної частини та відновлення усіх видів дорожнього покриття холодною бітумно-мінеральною сумішшю</t>
  </si>
  <si>
    <t>Нанесення та відновлення дорожньої розмітки на дорогах загального користування</t>
  </si>
  <si>
    <t>Ліквідація усідань і проломів проїзної частини та відновлення усіх видів дорожнього покриття  гарячою асфальтобетонною сумішшю</t>
  </si>
  <si>
    <t>Програма щодо організації мобілізаційної підготовки та територіальної оборони  в Южноукраїнської міській територіальній громади на 2022-2026 роки, у тому числі:</t>
  </si>
  <si>
    <t>3118240</t>
  </si>
  <si>
    <t>Заходи та роботи з територіальної оборони</t>
  </si>
  <si>
    <t>8240</t>
  </si>
  <si>
    <t>Програма щодо організації мобілізаційної підготовки та територіальної оборони  в Южноукраїнської міській територіальній громади на 2022-2026 роки, всього, у т.ч.:</t>
  </si>
  <si>
    <r>
      <t xml:space="preserve">Програма щодо організації мобілізаційної підготовки та територіальної оборони  в Южноукраїнської міській територіальній громади на 2022-2026 роки, </t>
    </r>
    <r>
      <rPr>
        <sz val="12"/>
        <rFont val="Times New Roman"/>
        <family val="1"/>
        <charset val="204"/>
      </rPr>
      <t>всього, у т.ч.:</t>
    </r>
  </si>
  <si>
    <t>0218240</t>
  </si>
  <si>
    <t>придбання ПММ</t>
  </si>
  <si>
    <t>0618240</t>
  </si>
  <si>
    <t>0818240</t>
  </si>
  <si>
    <t xml:space="preserve">придбання 15 од. сумок екстреної допомоги (одержувач коштів - некомерційне комунальне підприємство "Южноукраїнський центр надання первинної медико - санітарної допомоги)  </t>
  </si>
  <si>
    <t xml:space="preserve">придбання 5 од. нош  - 220,5 тис.грн. та придбання резервного дизель-генератора - 225,0 тис.грн.(одержувач коштів - комунальне неприбуткове підприємство "Южноукраїнська міська багатопрофільна  лікарня")  </t>
  </si>
  <si>
    <t>0718240</t>
  </si>
  <si>
    <r>
      <rPr>
        <b/>
        <sz val="12"/>
        <rFont val="Times New Roman"/>
        <family val="1"/>
        <charset val="204"/>
      </rPr>
      <t xml:space="preserve"> Комплексна програма «Охорона здоров`я в Южноукраїнській міській територіальній громаді» на 2021-2025 роки: </t>
    </r>
    <r>
      <rPr>
        <sz val="12"/>
        <rFont val="Times New Roman"/>
        <family val="1"/>
        <charset val="204"/>
      </rPr>
      <t xml:space="preserve">резерв коштів для подальшого розподілу за рішенням постійної комісії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 на потреби вторинної ланки медицини </t>
    </r>
  </si>
  <si>
    <r>
      <rPr>
        <b/>
        <sz val="12"/>
        <rFont val="Times New Roman"/>
        <family val="1"/>
        <charset val="204"/>
      </rPr>
      <t>Програма щодо організації мобілізаційної підготовки та територіальної оборони в Южноукраїнській міській територіальній громаді на 2022-2026 роки,</t>
    </r>
    <r>
      <rPr>
        <sz val="12"/>
        <rFont val="Times New Roman"/>
        <family val="1"/>
        <charset val="204"/>
      </rPr>
      <t xml:space="preserve"> резерв коштів. Конкретизацію напрямів із визначенням сум видатків за рахунок резерву погодити на засіданні постійної комісії міської ради з питань планування соціально-економічного розвитку, бюджету та фінансів, інвестицій, торгівлі, послуг та розвитку підприємництва</t>
    </r>
  </si>
  <si>
    <t>3718240</t>
  </si>
  <si>
    <t xml:space="preserve">придбання паливно-мастильних матеріалів - 135,0 тис.грн, придбання комплектів постільної білизни - 50,0 тис. грн. (одержувач бюджетних коштів - комунальне підприємство "Житлово-експлуатаційне об'єднання")  </t>
  </si>
  <si>
    <t>придбання паливно-мастильних матеріалів - 65,0 тис.грн, придбання комплектів постільної білизни - 50,0тис. грн. (одержувач бюджетних коштів - комунальне підприємство "Служба комунального господарства")</t>
  </si>
  <si>
    <t>одержувач бюджетних коштів - комунальне підприємство "Служба комунального господарства"- утримання об"єктів благоустрою</t>
  </si>
  <si>
    <t>догляд та утримання тварин у пункті тимчасового утримання, відлов бродячих тварин на території міста</t>
  </si>
  <si>
    <t>одержувач бюджетних коштів - комунальне підприємство "Служба комунального господарства" в т.ч:</t>
  </si>
  <si>
    <t>Харчування тварин</t>
  </si>
  <si>
    <t>ветеринарні послуги, медикаменти</t>
  </si>
  <si>
    <t>стерилізація та кастрація</t>
  </si>
  <si>
    <t>одержувач бюджетних коштів - комунальне підприємство "Служба комунального господарства" - планування грунту на полігоні ТПВ (рекультивація)</t>
  </si>
  <si>
    <t>в т.ч. одержувач бюджетних коштів - комунальне підприємство "Служба комунального господарства" - поточний ремонт будівлі складу сипучих матеріалів по вул. Спортивна</t>
  </si>
  <si>
    <t>в частині видатків, пов"язаних з управлінням майном комунальної власності (технічна інвентарізація, виготовлення технічного паспорту, експертна оцінка, експертний висновок, опублікування оголошень в засобах масової інформації, тощо)</t>
  </si>
  <si>
    <r>
      <t xml:space="preserve">Програма приватизації майна комунальної власності міста Южноукраїнської міської територіальної громади на 2022-2027 роки - </t>
    </r>
    <r>
      <rPr>
        <sz val="12"/>
        <rFont val="Times New Roman"/>
        <family val="1"/>
        <charset val="204"/>
      </rPr>
      <t>в частині підготовки об"єктів до приватизації (опублікування оголошень в засобах масової інформації, тощо)</t>
    </r>
  </si>
  <si>
    <t>поточний ремонт об"єктів благоустрою (КП СКГ)</t>
  </si>
  <si>
    <t>поточний ремонт пішохідних доріжок фігурною плиткою з заміною поребриків та встановлення додаткових лав і урн вул.Дружби Народів (КП СКГ)</t>
  </si>
  <si>
    <r>
      <t>Програма управління  майном комунальної форми власності  міста Южноукраїнська на 2020-2024 роки</t>
    </r>
    <r>
      <rPr>
        <sz val="12"/>
        <rFont val="Times New Roman"/>
        <family val="1"/>
        <charset val="204"/>
      </rPr>
      <t xml:space="preserve"> , всього, у т.ч.:</t>
    </r>
  </si>
  <si>
    <t>одержувач бюджетних коштів - комунальне підприємство "Служба комунального господарства",   в т.ч:</t>
  </si>
  <si>
    <t>влаштування додаткових вольєрів для тварин на території пункту тимчасового утримання</t>
  </si>
  <si>
    <t xml:space="preserve">придбання сміттевозів (одержувач бюджетних коштів - комунальне підприємство "Житлово-експлуатаційне об'єднання")  </t>
  </si>
  <si>
    <t xml:space="preserve">Капітальний ремонт м’якої покрівлі  4-х житлових будинків у м.Южноукраїнськ Миколаївської області, за відповідними адресами:  (на умовах співфінансування  90%  / 10% )                   </t>
  </si>
  <si>
    <t xml:space="preserve">капітальний ремонт 21-го ліфта житлових будинківза відповідними адресами на умовах співфінансування 95% / 5%   </t>
  </si>
  <si>
    <t xml:space="preserve">капітальний ремонт 12-ти ліфтів житлових будинків    за відповідними адресами на умовах співфінансування 95% / 5% </t>
  </si>
  <si>
    <t>придбання та виготовлення друкованої продукції</t>
  </si>
  <si>
    <t>виявлення та підтримка обдарованих дітей (стипендія міського голови),стимулювання та заохочення обдарованих дітей</t>
  </si>
  <si>
    <t>заохочення,стимулювання праці вчителів</t>
  </si>
  <si>
    <t>придбання призів, грамот, дипломів та матеріалів для проведення конкурсів та загальноміських заходів</t>
  </si>
  <si>
    <r>
      <t>Програма розвитку освіти в Южноукраїнській міській територіальній громаді на 2021 - 2025 роки,</t>
    </r>
    <r>
      <rPr>
        <sz val="12"/>
        <rFont val="Times New Roman"/>
        <family val="1"/>
        <charset val="204"/>
      </rPr>
      <t xml:space="preserve"> всього , у т.ч.:</t>
    </r>
  </si>
  <si>
    <r>
      <t xml:space="preserve">Програма інформаційної підтримки розвитку міста та діяльності органів місцевого самоврядування на 2019-2022 роки  </t>
    </r>
    <r>
      <rPr>
        <sz val="12"/>
        <rFont val="Times New Roman"/>
        <family val="1"/>
        <charset val="204"/>
      </rPr>
      <t>в частині висвітлення діяльності депутатів Южноукраїнської міської ради через засоби масової інформації</t>
    </r>
  </si>
  <si>
    <t xml:space="preserve"> придбання квітів, папок, біг-бордів, сіті-лайтів, сувенірної продукції, ритуальних вінків, подарунків </t>
  </si>
  <si>
    <t xml:space="preserve"> сплата членських внесків до Асоціації міст України  та  Асоціації  "Енергоефективні міста України"</t>
  </si>
  <si>
    <t>реалізація проекту "Нове будівництво місцевої автоматизованої системи централізованого оповіщення  міста Южноукраїнськ Миколаївської області"</t>
  </si>
  <si>
    <t>технічне обслуговування системи відеоспостереження, бронювання використання місця в ККЕ, охорона серверної</t>
  </si>
  <si>
    <t>підтримка громадських формувань (заохочення)</t>
  </si>
  <si>
    <t>технічне обслуговування аналізатора парів спирту</t>
  </si>
  <si>
    <t>придбання продуктів харчування</t>
  </si>
  <si>
    <t>придбання продуктів харчування для тер оборони та мешканців тергромади</t>
  </si>
  <si>
    <t xml:space="preserve">з них  одержувач коштів - КП Служба комунального господарства  </t>
  </si>
  <si>
    <t>створення, поповнення матрезерву, придбання стендів, придбання ЗІЗ органів дихання для сіл</t>
  </si>
  <si>
    <t>експлуатація системи централізованого оповіщення, заправка катриджів</t>
  </si>
  <si>
    <t>матеріальна допомога</t>
  </si>
  <si>
    <t>придбання  борошна для створення резерву</t>
  </si>
  <si>
    <t>розчищення внутрішньодворових проїздів (доріг) в І,ІІ мікрорайонів - одержувач бюджетних коштів -  КП ЖЕО</t>
  </si>
  <si>
    <t>Всього по бюджету</t>
  </si>
  <si>
    <t xml:space="preserve">затверджено на 2022 рік </t>
  </si>
  <si>
    <t>касові видатки за 2022 рік</t>
  </si>
  <si>
    <t xml:space="preserve">затверджено станом на 01.04.2022 рік  </t>
  </si>
  <si>
    <t xml:space="preserve"> КП ЖЕО</t>
  </si>
  <si>
    <t>придбання спецтехніки, всього, у т.ч. за одержувачами бюджетних коштів:</t>
  </si>
  <si>
    <t xml:space="preserve"> КП  СКГ  </t>
  </si>
  <si>
    <t>придбання генератора, пластикових бочок, ліхтарів, свічок</t>
  </si>
  <si>
    <t>улаштування елетромереж для забезпечення освітлення в приміщеннях тимчасового укриття</t>
  </si>
  <si>
    <t>придбання запасу медикаментів (одержувач КНП "ЮМБЛ")</t>
  </si>
  <si>
    <t>придбання генератору, тепловізорів, компютерів, обмундирування, засобів звязку, аптечок та ін</t>
  </si>
  <si>
    <t>Додаток №3</t>
  </si>
  <si>
    <t>до рішення Южноукраїнської міської ради</t>
  </si>
  <si>
    <t xml:space="preserve">Виконання бюджету Южноукраїнської міської територіальної громади за коштами, </t>
  </si>
  <si>
    <t>направленими на виконання заходів місцевих програм за І квартал 2022 року</t>
  </si>
  <si>
    <t xml:space="preserve">Секретар Южноукраїнської міської ради                                                                                                                                             </t>
  </si>
  <si>
    <t>від______________2022_№______</t>
  </si>
  <si>
    <t>Олександр АКУЛЕНКО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</si>
</sst>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00" formatCode="#,##0.0"/>
  </numFmts>
  <fonts count="38" x14ac:knownFonts="1">
    <font>
      <sz val="10"/>
      <name val="Times New Roman"/>
      <charset val="204"/>
    </font>
    <font>
      <sz val="10"/>
      <name val="Times New Roman"/>
      <family val="1"/>
      <charset val="204"/>
    </font>
    <font>
      <b/>
      <sz val="14"/>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u/>
      <sz val="10"/>
      <color indexed="12"/>
      <name val="Arial"/>
      <family val="2"/>
      <charset val="204"/>
    </font>
    <font>
      <sz val="10"/>
      <name val="Courier New"/>
      <family val="3"/>
      <charset val="204"/>
    </font>
    <font>
      <sz val="12"/>
      <name val="Times New Roman"/>
      <family val="1"/>
      <charset val="204"/>
    </font>
    <font>
      <sz val="10"/>
      <color indexed="8"/>
      <name val="Arial"/>
      <family val="2"/>
      <charset val="204"/>
    </font>
    <font>
      <b/>
      <sz val="12"/>
      <name val="Times New Roman"/>
      <family val="1"/>
      <charset val="204"/>
    </font>
    <font>
      <i/>
      <sz val="12"/>
      <name val="Times New Roman"/>
      <family val="1"/>
      <charset val="204"/>
    </font>
    <font>
      <b/>
      <sz val="10"/>
      <name val="Times New Roman"/>
      <family val="1"/>
      <charset val="204"/>
    </font>
    <font>
      <sz val="12"/>
      <color indexed="10"/>
      <name val="Times New Roman"/>
      <family val="1"/>
      <charset val="204"/>
    </font>
    <font>
      <sz val="18"/>
      <name val="Times New Roman"/>
      <family val="1"/>
      <charset val="204"/>
    </font>
    <font>
      <b/>
      <i/>
      <sz val="12"/>
      <name val="Times New Roman"/>
      <family val="1"/>
      <charset val="204"/>
    </font>
    <font>
      <sz val="12"/>
      <color indexed="8"/>
      <name val="Times New Roman"/>
      <family val="1"/>
      <charset val="204"/>
    </font>
    <font>
      <b/>
      <sz val="12"/>
      <color indexed="10"/>
      <name val="Times New Roman"/>
      <family val="1"/>
      <charset val="204"/>
    </font>
    <font>
      <sz val="16"/>
      <name val="Times New Roman"/>
      <family val="1"/>
      <charset val="204"/>
    </font>
    <font>
      <b/>
      <sz val="16"/>
      <name val="Times New Roman"/>
      <family val="1"/>
      <charset val="204"/>
    </font>
    <font>
      <sz val="11"/>
      <name val="Times New Roman"/>
      <family val="1"/>
      <charset val="204"/>
    </font>
    <font>
      <u/>
      <sz val="16"/>
      <name val="Times New Roman"/>
      <family val="1"/>
      <charset val="204"/>
    </font>
    <font>
      <sz val="20"/>
      <name val="Times New Roman"/>
      <family val="1"/>
      <charset val="204"/>
    </font>
    <font>
      <sz val="14"/>
      <name val="Times New Roman"/>
      <family val="1"/>
      <charset val="204"/>
    </font>
    <font>
      <b/>
      <sz val="18"/>
      <name val="Times New Roman"/>
      <family val="1"/>
      <charset val="204"/>
    </font>
    <font>
      <sz val="13"/>
      <name val="Times New Roman"/>
      <family val="1"/>
      <charset val="204"/>
    </font>
    <font>
      <b/>
      <sz val="13"/>
      <name val="Times New Roman"/>
      <family val="1"/>
      <charset val="204"/>
    </font>
    <font>
      <sz val="22"/>
      <name val="Times New Roman"/>
      <family val="1"/>
      <charset val="204"/>
    </font>
    <font>
      <sz val="24"/>
      <name val="Times New Roman"/>
      <family val="1"/>
      <charset val="204"/>
    </font>
    <font>
      <sz val="12"/>
      <color theme="1"/>
      <name val="Times New Roman"/>
      <family val="1"/>
      <charset val="204"/>
    </font>
    <font>
      <sz val="12"/>
      <color rgb="FF000000"/>
      <name val="Times New Roman"/>
      <family val="1"/>
      <charset val="204"/>
    </font>
  </fonts>
  <fills count="23">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6">
    <xf numFmtId="0" fontId="0" fillId="0" borderId="0"/>
    <xf numFmtId="0" fontId="8" fillId="2"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2" fillId="0" borderId="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4" fillId="22" borderId="2" applyNumberFormat="0" applyAlignment="0" applyProtection="0"/>
    <xf numFmtId="0" fontId="9" fillId="22" borderId="1" applyNumberFormat="0" applyAlignment="0" applyProtection="0"/>
    <xf numFmtId="0" fontId="13"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6" fillId="0" borderId="0">
      <alignment vertical="top"/>
    </xf>
    <xf numFmtId="0" fontId="6" fillId="0" borderId="3" applyNumberFormat="0" applyFill="0" applyAlignment="0" applyProtection="0"/>
    <xf numFmtId="0" fontId="10" fillId="12" borderId="0" applyNumberFormat="0" applyBorder="0" applyAlignment="0" applyProtection="0"/>
    <xf numFmtId="0" fontId="12" fillId="0" borderId="0"/>
    <xf numFmtId="0" fontId="3" fillId="4" borderId="0" applyNumberFormat="0" applyBorder="0" applyAlignment="0" applyProtection="0"/>
    <xf numFmtId="0" fontId="5" fillId="0" borderId="0" applyNumberFormat="0" applyFill="0" applyBorder="0" applyAlignment="0" applyProtection="0"/>
    <xf numFmtId="0" fontId="8" fillId="7" borderId="4" applyNumberFormat="0" applyFont="0" applyAlignment="0" applyProtection="0"/>
    <xf numFmtId="0" fontId="11" fillId="0" borderId="0"/>
  </cellStyleXfs>
  <cellXfs count="245">
    <xf numFmtId="0" fontId="0" fillId="0" borderId="0" xfId="0"/>
    <xf numFmtId="0" fontId="15" fillId="0" borderId="5" xfId="0" applyNumberFormat="1" applyFont="1" applyFill="1" applyBorder="1" applyAlignment="1" applyProtection="1">
      <alignment horizontal="center" vertical="center" wrapText="1"/>
    </xf>
    <xf numFmtId="0" fontId="1" fillId="0" borderId="0" xfId="0" applyNumberFormat="1" applyFont="1" applyFill="1" applyAlignment="1" applyProtection="1"/>
    <xf numFmtId="0" fontId="1" fillId="0" borderId="0" xfId="0" applyFont="1" applyFill="1"/>
    <xf numFmtId="0" fontId="1" fillId="0" borderId="0" xfId="0" applyNumberFormat="1" applyFont="1" applyFill="1" applyBorder="1" applyAlignment="1" applyProtection="1"/>
    <xf numFmtId="0" fontId="1" fillId="0" borderId="0" xfId="0" applyNumberFormat="1" applyFont="1" applyFill="1" applyAlignment="1" applyProtection="1">
      <alignment vertical="center"/>
    </xf>
    <xf numFmtId="0" fontId="1" fillId="0" borderId="0" xfId="0" applyFont="1" applyFill="1" applyAlignment="1">
      <alignment vertical="center"/>
    </xf>
    <xf numFmtId="0" fontId="19" fillId="0" borderId="0" xfId="0" applyNumberFormat="1" applyFont="1" applyFill="1" applyAlignment="1" applyProtection="1"/>
    <xf numFmtId="0" fontId="19" fillId="0" borderId="0" xfId="0" applyFont="1" applyFill="1"/>
    <xf numFmtId="0" fontId="26" fillId="0" borderId="0" xfId="0" applyNumberFormat="1" applyFont="1" applyFill="1" applyBorder="1" applyAlignment="1" applyProtection="1">
      <alignment horizontal="center" vertical="center" wrapText="1"/>
    </xf>
    <xf numFmtId="0" fontId="25" fillId="0" borderId="6" xfId="0" applyFont="1" applyFill="1" applyBorder="1" applyAlignment="1">
      <alignment horizontal="center" vertical="center"/>
    </xf>
    <xf numFmtId="0" fontId="26" fillId="0" borderId="0" xfId="0" applyNumberFormat="1" applyFont="1" applyFill="1" applyBorder="1" applyAlignment="1" applyProtection="1">
      <alignment horizontal="justify" vertical="center" wrapText="1"/>
    </xf>
    <xf numFmtId="0" fontId="25" fillId="0" borderId="0" xfId="0" applyFont="1" applyFill="1" applyBorder="1" applyAlignment="1">
      <alignment horizontal="justify"/>
    </xf>
    <xf numFmtId="0" fontId="1" fillId="0" borderId="0" xfId="0" applyNumberFormat="1" applyFont="1" applyFill="1" applyAlignment="1" applyProtection="1">
      <alignment horizontal="justify"/>
    </xf>
    <xf numFmtId="0" fontId="25" fillId="0" borderId="0" xfId="0" applyFont="1" applyFill="1" applyBorder="1" applyAlignment="1">
      <alignment horizontal="center" vertical="center"/>
    </xf>
    <xf numFmtId="0" fontId="25" fillId="0" borderId="0"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justify" vertical="center" wrapText="1"/>
    </xf>
    <xf numFmtId="0" fontId="15" fillId="0" borderId="7" xfId="0" applyFont="1" applyFill="1" applyBorder="1" applyAlignment="1">
      <alignment horizontal="left" vertical="center" wrapText="1"/>
    </xf>
    <xf numFmtId="49" fontId="15" fillId="0" borderId="7" xfId="0" applyNumberFormat="1" applyFont="1" applyFill="1" applyBorder="1" applyAlignment="1" applyProtection="1">
      <alignment horizontal="justify" vertical="center" wrapText="1"/>
    </xf>
    <xf numFmtId="49" fontId="15" fillId="0" borderId="7" xfId="0" applyNumberFormat="1" applyFont="1" applyFill="1" applyBorder="1" applyAlignment="1" applyProtection="1">
      <alignment horizontal="left" vertical="center" wrapText="1"/>
    </xf>
    <xf numFmtId="49" fontId="17" fillId="0" borderId="7" xfId="0" applyNumberFormat="1" applyFont="1" applyFill="1" applyBorder="1" applyAlignment="1" applyProtection="1">
      <alignment horizontal="justify" vertical="center" wrapText="1"/>
    </xf>
    <xf numFmtId="49" fontId="17" fillId="0" borderId="7"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justify" vertical="center" wrapText="1"/>
    </xf>
    <xf numFmtId="49" fontId="15" fillId="0" borderId="7" xfId="0" applyNumberFormat="1" applyFont="1" applyFill="1" applyBorder="1" applyAlignment="1">
      <alignment horizontal="center" vertical="center"/>
    </xf>
    <xf numFmtId="0" fontId="15" fillId="0" borderId="7" xfId="0" applyFont="1" applyFill="1" applyBorder="1" applyAlignment="1">
      <alignment horizontal="left" wrapText="1"/>
    </xf>
    <xf numFmtId="0" fontId="23" fillId="0" borderId="7" xfId="0" applyFont="1" applyFill="1" applyBorder="1" applyAlignment="1">
      <alignment horizontal="left" vertical="center" wrapText="1"/>
    </xf>
    <xf numFmtId="49" fontId="15" fillId="0" borderId="7" xfId="0" applyNumberFormat="1" applyFont="1" applyFill="1" applyBorder="1" applyAlignment="1">
      <alignment horizontal="justify" wrapText="1"/>
    </xf>
    <xf numFmtId="0" fontId="15" fillId="0" borderId="7" xfId="0" applyFont="1" applyFill="1" applyBorder="1" applyAlignment="1">
      <alignment vertical="center" wrapText="1"/>
    </xf>
    <xf numFmtId="0" fontId="15" fillId="0" borderId="7" xfId="0" applyFont="1" applyFill="1" applyBorder="1" applyAlignment="1">
      <alignment wrapText="1"/>
    </xf>
    <xf numFmtId="0" fontId="15" fillId="0" borderId="7" xfId="0" applyNumberFormat="1" applyFont="1" applyFill="1" applyBorder="1" applyAlignment="1" applyProtection="1">
      <alignment horizontal="left" vertical="center" wrapText="1"/>
    </xf>
    <xf numFmtId="49" fontId="15" fillId="0" borderId="7" xfId="0" applyNumberFormat="1" applyFont="1" applyFill="1" applyBorder="1" applyAlignment="1">
      <alignment horizontal="center" vertical="center" wrapText="1"/>
    </xf>
    <xf numFmtId="0" fontId="15" fillId="0" borderId="7" xfId="0" applyNumberFormat="1" applyFont="1" applyFill="1" applyBorder="1" applyAlignment="1" applyProtection="1">
      <alignment horizontal="right" vertical="center" wrapText="1"/>
    </xf>
    <xf numFmtId="0" fontId="15" fillId="0" borderId="7" xfId="0" applyNumberFormat="1" applyFont="1" applyFill="1" applyBorder="1" applyAlignment="1" applyProtection="1">
      <alignment horizontal="justify" wrapText="1"/>
    </xf>
    <xf numFmtId="0" fontId="15" fillId="0" borderId="7" xfId="0" applyFont="1" applyFill="1" applyBorder="1" applyAlignment="1">
      <alignment horizontal="center" vertical="center" wrapText="1"/>
    </xf>
    <xf numFmtId="0" fontId="15" fillId="0" borderId="7" xfId="0" quotePrefix="1" applyNumberFormat="1" applyFont="1" applyFill="1" applyBorder="1" applyAlignment="1" applyProtection="1">
      <alignment horizontal="justify" vertical="center" wrapText="1"/>
    </xf>
    <xf numFmtId="0" fontId="17" fillId="0" borderId="7" xfId="0" quotePrefix="1" applyNumberFormat="1" applyFont="1" applyFill="1" applyBorder="1" applyAlignment="1" applyProtection="1">
      <alignment horizontal="justify" vertical="center" wrapText="1"/>
    </xf>
    <xf numFmtId="49" fontId="15" fillId="0" borderId="7" xfId="0" applyNumberFormat="1" applyFont="1" applyFill="1" applyBorder="1" applyAlignment="1" applyProtection="1">
      <alignment horizontal="center" vertical="center" wrapText="1"/>
      <protection locked="0"/>
    </xf>
    <xf numFmtId="3" fontId="17" fillId="0" borderId="7" xfId="48" applyNumberFormat="1" applyFont="1" applyFill="1" applyBorder="1" applyAlignment="1">
      <alignment horizontal="center" vertical="center"/>
    </xf>
    <xf numFmtId="49" fontId="36" fillId="0" borderId="7" xfId="0" applyNumberFormat="1" applyFont="1" applyFill="1" applyBorder="1" applyAlignment="1">
      <alignment horizontal="center" vertical="center"/>
    </xf>
    <xf numFmtId="0" fontId="36" fillId="0" borderId="7" xfId="0" applyFont="1" applyFill="1" applyBorder="1" applyAlignment="1">
      <alignment vertical="center" wrapText="1"/>
    </xf>
    <xf numFmtId="49" fontId="15" fillId="0" borderId="6"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5" fillId="0" borderId="7" xfId="0" applyFont="1" applyFill="1" applyBorder="1" applyAlignment="1">
      <alignment horizontal="justify" wrapText="1"/>
    </xf>
    <xf numFmtId="0" fontId="15" fillId="0" borderId="8" xfId="0" applyNumberFormat="1" applyFont="1" applyFill="1" applyBorder="1" applyAlignment="1" applyProtection="1">
      <alignment horizontal="right" vertical="center" wrapText="1"/>
    </xf>
    <xf numFmtId="49" fontId="15" fillId="0" borderId="8" xfId="0" applyNumberFormat="1" applyFont="1" applyFill="1" applyBorder="1" applyAlignment="1">
      <alignment horizontal="center" vertical="center"/>
    </xf>
    <xf numFmtId="0" fontId="15" fillId="0" borderId="8" xfId="0" applyFont="1" applyFill="1" applyBorder="1" applyAlignment="1">
      <alignment horizontal="left" vertical="center" wrapText="1"/>
    </xf>
    <xf numFmtId="49" fontId="15" fillId="0" borderId="6" xfId="0" applyNumberFormat="1" applyFont="1" applyFill="1" applyBorder="1" applyAlignment="1">
      <alignment horizontal="center" vertical="center"/>
    </xf>
    <xf numFmtId="0" fontId="15" fillId="0" borderId="6" xfId="0" applyFont="1" applyFill="1" applyBorder="1" applyAlignment="1">
      <alignment horizontal="left" vertical="center" wrapText="1"/>
    </xf>
    <xf numFmtId="49" fontId="18" fillId="0" borderId="7" xfId="0" applyNumberFormat="1" applyFont="1" applyFill="1" applyBorder="1" applyAlignment="1">
      <alignment horizontal="center" vertical="center" wrapText="1"/>
    </xf>
    <xf numFmtId="0" fontId="17" fillId="0" borderId="7" xfId="0" applyFont="1" applyFill="1" applyBorder="1" applyAlignment="1">
      <alignment horizontal="left" vertical="center" wrapText="1"/>
    </xf>
    <xf numFmtId="0" fontId="15" fillId="0" borderId="8" xfId="0" applyNumberFormat="1" applyFont="1" applyFill="1" applyBorder="1" applyAlignment="1" applyProtection="1">
      <alignment horizontal="justify" vertical="center" wrapText="1"/>
    </xf>
    <xf numFmtId="0" fontId="15" fillId="0" borderId="6" xfId="0" applyNumberFormat="1" applyFont="1" applyFill="1" applyBorder="1" applyAlignment="1" applyProtection="1">
      <alignment horizontal="justify" vertical="center" wrapText="1"/>
    </xf>
    <xf numFmtId="0" fontId="2" fillId="0" borderId="0" xfId="0" applyNumberFormat="1" applyFont="1" applyFill="1" applyAlignment="1" applyProtection="1"/>
    <xf numFmtId="0" fontId="2" fillId="0" borderId="0" xfId="0" applyFont="1" applyFill="1"/>
    <xf numFmtId="49" fontId="22" fillId="0" borderId="7"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5" fillId="0" borderId="6" xfId="0" applyFont="1" applyFill="1" applyBorder="1" applyAlignment="1">
      <alignment horizontal="right" vertical="center" wrapText="1"/>
    </xf>
    <xf numFmtId="0" fontId="1" fillId="0" borderId="0" xfId="0" applyFont="1" applyFill="1" applyAlignment="1"/>
    <xf numFmtId="0" fontId="25" fillId="0" borderId="0" xfId="0" applyFont="1" applyFill="1"/>
    <xf numFmtId="0" fontId="25" fillId="0" borderId="0" xfId="0" applyFont="1" applyFill="1" applyAlignment="1">
      <alignment wrapText="1"/>
    </xf>
    <xf numFmtId="49" fontId="15" fillId="0" borderId="0" xfId="0" applyNumberFormat="1" applyFont="1" applyFill="1" applyBorder="1" applyAlignment="1">
      <alignment horizontal="center"/>
    </xf>
    <xf numFmtId="0" fontId="15" fillId="0" borderId="0" xfId="0" applyFont="1" applyFill="1" applyBorder="1" applyAlignment="1">
      <alignment horizontal="left" wrapText="1"/>
    </xf>
    <xf numFmtId="0" fontId="15" fillId="0" borderId="0" xfId="0" applyFont="1" applyFill="1" applyBorder="1" applyAlignment="1">
      <alignment wrapText="1"/>
    </xf>
    <xf numFmtId="49" fontId="15" fillId="0" borderId="7" xfId="0" applyNumberFormat="1" applyFont="1" applyFill="1" applyBorder="1" applyAlignment="1">
      <alignment horizontal="center"/>
    </xf>
    <xf numFmtId="49" fontId="15" fillId="0" borderId="7" xfId="0" applyNumberFormat="1" applyFont="1" applyFill="1" applyBorder="1" applyAlignment="1">
      <alignment horizontal="center" wrapText="1"/>
    </xf>
    <xf numFmtId="49" fontId="15" fillId="0" borderId="6" xfId="0" applyNumberFormat="1" applyFont="1" applyFill="1" applyBorder="1" applyAlignment="1">
      <alignment horizontal="center"/>
    </xf>
    <xf numFmtId="0" fontId="15" fillId="0" borderId="6" xfId="0" applyFont="1" applyFill="1" applyBorder="1" applyAlignment="1">
      <alignment wrapText="1"/>
    </xf>
    <xf numFmtId="0" fontId="17" fillId="0" borderId="7" xfId="0" applyFont="1" applyFill="1" applyBorder="1" applyAlignment="1">
      <alignment horizontal="justify"/>
    </xf>
    <xf numFmtId="4" fontId="15" fillId="0" borderId="7" xfId="0" applyNumberFormat="1" applyFont="1" applyFill="1" applyBorder="1" applyAlignment="1">
      <alignment horizontal="center" vertical="center"/>
    </xf>
    <xf numFmtId="4" fontId="17" fillId="0" borderId="7" xfId="0" applyNumberFormat="1" applyFont="1" applyFill="1" applyBorder="1" applyAlignment="1">
      <alignment horizontal="center" vertical="center"/>
    </xf>
    <xf numFmtId="49" fontId="15" fillId="0" borderId="6" xfId="0" applyNumberFormat="1" applyFont="1" applyFill="1" applyBorder="1" applyAlignment="1" applyProtection="1">
      <alignment horizontal="justify" vertical="center" wrapText="1"/>
    </xf>
    <xf numFmtId="49" fontId="15" fillId="0" borderId="0" xfId="0" applyNumberFormat="1" applyFont="1" applyFill="1" applyBorder="1" applyAlignment="1">
      <alignment horizontal="center" vertical="center"/>
    </xf>
    <xf numFmtId="0" fontId="15" fillId="0" borderId="0" xfId="0" applyNumberFormat="1" applyFont="1" applyFill="1" applyAlignment="1" applyProtection="1"/>
    <xf numFmtId="0" fontId="15" fillId="0" borderId="0" xfId="0" applyFont="1" applyFill="1"/>
    <xf numFmtId="4" fontId="15" fillId="0" borderId="7"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left" vertical="center" wrapText="1"/>
    </xf>
    <xf numFmtId="49" fontId="15" fillId="0" borderId="0" xfId="0" applyNumberFormat="1" applyFont="1" applyFill="1" applyBorder="1" applyAlignment="1">
      <alignment horizontal="center" vertical="center" wrapText="1"/>
    </xf>
    <xf numFmtId="0" fontId="15" fillId="0" borderId="7" xfId="0" applyFont="1" applyFill="1" applyBorder="1" applyAlignment="1">
      <alignment horizontal="justify"/>
    </xf>
    <xf numFmtId="0" fontId="15" fillId="0" borderId="0" xfId="0" applyFont="1" applyFill="1" applyAlignment="1">
      <alignment horizontal="left" vertical="center" wrapText="1"/>
    </xf>
    <xf numFmtId="4" fontId="17" fillId="0" borderId="7" xfId="48" applyNumberFormat="1" applyFont="1" applyFill="1" applyBorder="1" applyAlignment="1">
      <alignment horizontal="center" vertical="center"/>
    </xf>
    <xf numFmtId="0" fontId="29" fillId="0" borderId="0" xfId="0" applyNumberFormat="1" applyFont="1" applyFill="1" applyAlignment="1" applyProtection="1"/>
    <xf numFmtId="0" fontId="29" fillId="0" borderId="0" xfId="0" applyFont="1" applyFill="1"/>
    <xf numFmtId="0" fontId="15" fillId="0" borderId="0" xfId="0" applyFont="1" applyFill="1" applyBorder="1" applyAlignment="1">
      <alignment vertical="center" wrapText="1"/>
    </xf>
    <xf numFmtId="0" fontId="15" fillId="0" borderId="0"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justify" vertical="center" wrapText="1"/>
    </xf>
    <xf numFmtId="4" fontId="15" fillId="0" borderId="7" xfId="48" applyNumberFormat="1" applyFont="1" applyFill="1" applyBorder="1" applyAlignment="1">
      <alignment horizontal="center" vertical="center"/>
    </xf>
    <xf numFmtId="0" fontId="15" fillId="0" borderId="0" xfId="0" applyNumberFormat="1" applyFont="1" applyFill="1" applyBorder="1" applyAlignment="1" applyProtection="1">
      <alignment horizontal="right" vertical="center" wrapText="1"/>
    </xf>
    <xf numFmtId="4" fontId="17" fillId="0" borderId="7" xfId="0" applyNumberFormat="1" applyFont="1" applyFill="1" applyBorder="1" applyAlignment="1" applyProtection="1">
      <alignment horizontal="center" vertical="center" wrapText="1"/>
    </xf>
    <xf numFmtId="1" fontId="15" fillId="0" borderId="7" xfId="0" applyNumberFormat="1" applyFont="1" applyFill="1" applyBorder="1" applyAlignment="1">
      <alignment vertical="center" wrapText="1"/>
    </xf>
    <xf numFmtId="0" fontId="15" fillId="0" borderId="0" xfId="0" applyNumberFormat="1" applyFont="1" applyFill="1" applyAlignment="1" applyProtection="1">
      <alignment horizontal="center" vertical="center"/>
    </xf>
    <xf numFmtId="0" fontId="15" fillId="0" borderId="0" xfId="0" applyNumberFormat="1" applyFont="1" applyFill="1" applyAlignment="1" applyProtection="1">
      <alignment vertical="center" wrapText="1"/>
    </xf>
    <xf numFmtId="49" fontId="15" fillId="0" borderId="7" xfId="0" applyNumberFormat="1" applyFont="1" applyFill="1" applyBorder="1" applyAlignment="1">
      <alignment horizontal="center" vertical="top"/>
    </xf>
    <xf numFmtId="49" fontId="15" fillId="0" borderId="0" xfId="0" applyNumberFormat="1" applyFont="1" applyFill="1" applyBorder="1" applyAlignment="1">
      <alignment horizontal="center" vertical="top"/>
    </xf>
    <xf numFmtId="0" fontId="15" fillId="0" borderId="0" xfId="0" applyFont="1" applyFill="1" applyBorder="1" applyAlignment="1">
      <alignment horizontal="left" vertical="top" wrapText="1"/>
    </xf>
    <xf numFmtId="4" fontId="15" fillId="0" borderId="8" xfId="0" applyNumberFormat="1" applyFont="1" applyFill="1" applyBorder="1" applyAlignment="1" applyProtection="1">
      <alignment horizontal="center" vertical="center" wrapText="1"/>
    </xf>
    <xf numFmtId="4" fontId="17" fillId="0" borderId="8" xfId="0" applyNumberFormat="1" applyFont="1" applyFill="1" applyBorder="1" applyAlignment="1" applyProtection="1">
      <alignment horizontal="center" vertical="center" wrapText="1"/>
    </xf>
    <xf numFmtId="4" fontId="15" fillId="0" borderId="0" xfId="0" applyNumberFormat="1" applyFont="1" applyFill="1" applyBorder="1" applyAlignment="1" applyProtection="1">
      <alignment horizontal="center" vertical="center" wrapText="1"/>
    </xf>
    <xf numFmtId="4" fontId="15" fillId="0" borderId="6" xfId="0" applyNumberFormat="1" applyFont="1" applyFill="1" applyBorder="1" applyAlignment="1" applyProtection="1">
      <alignment horizontal="center" vertical="center" wrapText="1"/>
    </xf>
    <xf numFmtId="0" fontId="17" fillId="0" borderId="7" xfId="0" applyFont="1" applyFill="1" applyBorder="1" applyAlignment="1">
      <alignment wrapText="1"/>
    </xf>
    <xf numFmtId="0" fontId="15" fillId="0" borderId="7" xfId="0" applyFont="1" applyFill="1" applyBorder="1" applyAlignment="1">
      <alignment vertical="center"/>
    </xf>
    <xf numFmtId="0" fontId="17" fillId="0" borderId="7" xfId="0" applyFont="1" applyFill="1" applyBorder="1" applyAlignment="1">
      <alignment horizontal="center" vertical="center" wrapText="1"/>
    </xf>
    <xf numFmtId="0" fontId="15" fillId="0" borderId="0" xfId="0" applyNumberFormat="1" applyFont="1" applyFill="1" applyAlignment="1" applyProtection="1">
      <alignment vertical="center"/>
    </xf>
    <xf numFmtId="49" fontId="15" fillId="0" borderId="0" xfId="0" applyNumberFormat="1" applyFont="1" applyFill="1" applyBorder="1" applyAlignment="1" applyProtection="1"/>
    <xf numFmtId="0" fontId="37" fillId="0" borderId="0" xfId="0" applyFont="1" applyFill="1" applyAlignment="1">
      <alignment horizontal="justify" vertical="center"/>
    </xf>
    <xf numFmtId="4" fontId="15" fillId="0" borderId="0" xfId="0" applyNumberFormat="1" applyFont="1" applyFill="1" applyBorder="1" applyAlignment="1">
      <alignment horizontal="center" vertical="center" wrapText="1"/>
    </xf>
    <xf numFmtId="0" fontId="21" fillId="0" borderId="0" xfId="0" applyFont="1" applyFill="1" applyBorder="1" applyAlignment="1"/>
    <xf numFmtId="0" fontId="31" fillId="0" borderId="0" xfId="0" applyFont="1" applyFill="1" applyBorder="1" applyAlignment="1">
      <alignment horizontal="left"/>
    </xf>
    <xf numFmtId="0" fontId="21" fillId="0" borderId="0" xfId="0" applyFont="1" applyFill="1"/>
    <xf numFmtId="49" fontId="30" fillId="0" borderId="0" xfId="0" applyNumberFormat="1" applyFont="1" applyFill="1" applyBorder="1" applyAlignment="1">
      <alignment horizontal="center" vertical="center"/>
    </xf>
    <xf numFmtId="49" fontId="15" fillId="0" borderId="0"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justify" vertical="top" wrapText="1"/>
    </xf>
    <xf numFmtId="200" fontId="15" fillId="0" borderId="7" xfId="48" applyNumberFormat="1" applyFont="1" applyFill="1" applyBorder="1" applyAlignment="1">
      <alignment horizontal="center" vertical="center"/>
    </xf>
    <xf numFmtId="0" fontId="17" fillId="0" borderId="8" xfId="0" applyNumberFormat="1" applyFont="1" applyFill="1" applyBorder="1" applyAlignment="1" applyProtection="1">
      <alignment horizontal="justify" vertical="center" wrapText="1"/>
    </xf>
    <xf numFmtId="4" fontId="15" fillId="0" borderId="6" xfId="48" applyNumberFormat="1" applyFont="1" applyFill="1" applyBorder="1" applyAlignment="1">
      <alignment horizontal="center" vertical="center"/>
    </xf>
    <xf numFmtId="4" fontId="15" fillId="0" borderId="0" xfId="48" applyNumberFormat="1" applyFont="1" applyFill="1" applyBorder="1" applyAlignment="1">
      <alignment horizontal="center" vertical="center"/>
    </xf>
    <xf numFmtId="4" fontId="17" fillId="0" borderId="8" xfId="48" applyNumberFormat="1" applyFont="1" applyFill="1" applyBorder="1" applyAlignment="1">
      <alignment horizontal="center" vertical="center"/>
    </xf>
    <xf numFmtId="0" fontId="17"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left" vertical="center" wrapText="1"/>
    </xf>
    <xf numFmtId="0" fontId="17" fillId="0" borderId="0" xfId="0" applyNumberFormat="1" applyFont="1" applyFill="1" applyBorder="1" applyAlignment="1" applyProtection="1">
      <alignment horizontal="justify" vertical="center" wrapText="1"/>
    </xf>
    <xf numFmtId="4" fontId="17" fillId="0" borderId="0" xfId="0" applyNumberFormat="1" applyFont="1" applyFill="1" applyBorder="1" applyAlignment="1" applyProtection="1">
      <alignment horizontal="center" vertical="center" wrapText="1"/>
    </xf>
    <xf numFmtId="4" fontId="25" fillId="0" borderId="0" xfId="0" applyNumberFormat="1" applyFont="1" applyFill="1"/>
    <xf numFmtId="0" fontId="25" fillId="0" borderId="0" xfId="0" applyNumberFormat="1" applyFont="1" applyFill="1" applyBorder="1" applyAlignment="1" applyProtection="1">
      <alignment horizontal="right" vertical="center"/>
    </xf>
    <xf numFmtId="0" fontId="17" fillId="0" borderId="5" xfId="0" applyNumberFormat="1" applyFont="1" applyFill="1" applyBorder="1" applyAlignment="1" applyProtection="1">
      <alignment horizontal="center" vertical="center" wrapText="1"/>
    </xf>
    <xf numFmtId="4" fontId="17" fillId="0" borderId="5" xfId="0" applyNumberFormat="1" applyFont="1" applyFill="1" applyBorder="1" applyAlignment="1" applyProtection="1">
      <alignment horizontal="center" vertical="center" wrapText="1"/>
    </xf>
    <xf numFmtId="4" fontId="15" fillId="0" borderId="5" xfId="0" applyNumberFormat="1" applyFont="1" applyFill="1" applyBorder="1" applyAlignment="1" applyProtection="1">
      <alignment horizontal="center" vertical="center" wrapText="1"/>
    </xf>
    <xf numFmtId="4" fontId="17" fillId="0" borderId="5" xfId="48" applyNumberFormat="1" applyFont="1" applyFill="1" applyBorder="1" applyAlignment="1">
      <alignment horizontal="center" vertical="center"/>
    </xf>
    <xf numFmtId="4" fontId="15" fillId="0" borderId="5" xfId="48" applyNumberFormat="1" applyFont="1" applyFill="1" applyBorder="1" applyAlignment="1">
      <alignment horizontal="center" vertical="center"/>
    </xf>
    <xf numFmtId="4" fontId="15" fillId="0" borderId="5" xfId="0" applyNumberFormat="1" applyFont="1" applyFill="1" applyBorder="1" applyAlignment="1" applyProtection="1">
      <alignment horizontal="center" vertical="center"/>
    </xf>
    <xf numFmtId="4" fontId="17" fillId="0" borderId="5" xfId="0" applyNumberFormat="1" applyFont="1" applyFill="1" applyBorder="1" applyAlignment="1">
      <alignment horizontal="center" vertical="center"/>
    </xf>
    <xf numFmtId="4" fontId="15" fillId="0" borderId="5" xfId="0" applyNumberFormat="1" applyFont="1" applyFill="1" applyBorder="1" applyAlignment="1">
      <alignment horizontal="center" vertical="center"/>
    </xf>
    <xf numFmtId="3" fontId="17" fillId="0" borderId="5" xfId="48" applyNumberFormat="1" applyFont="1" applyFill="1" applyBorder="1" applyAlignment="1">
      <alignment horizontal="center" vertical="center"/>
    </xf>
    <xf numFmtId="0" fontId="1" fillId="0" borderId="5" xfId="0" applyNumberFormat="1" applyFont="1" applyFill="1" applyBorder="1" applyAlignment="1" applyProtection="1">
      <alignment vertical="center"/>
    </xf>
    <xf numFmtId="0" fontId="15" fillId="0" borderId="5" xfId="0" applyNumberFormat="1" applyFont="1" applyFill="1" applyBorder="1" applyAlignment="1" applyProtection="1">
      <alignment horizontal="left" vertical="center" wrapText="1"/>
    </xf>
    <xf numFmtId="49" fontId="15" fillId="0" borderId="5" xfId="0" applyNumberFormat="1" applyFont="1" applyFill="1" applyBorder="1" applyAlignment="1" applyProtection="1">
      <alignment horizontal="left" vertical="center" wrapText="1"/>
    </xf>
    <xf numFmtId="49" fontId="15" fillId="0" borderId="5" xfId="0" applyNumberFormat="1" applyFont="1" applyFill="1" applyBorder="1" applyAlignment="1">
      <alignment horizontal="justify" wrapText="1"/>
    </xf>
    <xf numFmtId="49" fontId="1" fillId="0" borderId="5" xfId="0" applyNumberFormat="1" applyFont="1" applyFill="1" applyBorder="1" applyAlignment="1" applyProtection="1">
      <alignment vertical="center"/>
    </xf>
    <xf numFmtId="49" fontId="15" fillId="0" borderId="5" xfId="0" applyNumberFormat="1"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5" xfId="0" applyNumberFormat="1" applyFont="1" applyFill="1" applyBorder="1" applyAlignment="1" applyProtection="1">
      <alignment horizontal="justify" vertical="center" wrapText="1"/>
    </xf>
    <xf numFmtId="49" fontId="15" fillId="0" borderId="5" xfId="0" applyNumberFormat="1" applyFont="1" applyFill="1" applyBorder="1" applyAlignment="1">
      <alignment horizontal="center" vertical="center" wrapText="1"/>
    </xf>
    <xf numFmtId="0" fontId="15" fillId="0" borderId="5" xfId="0" quotePrefix="1" applyNumberFormat="1" applyFont="1" applyFill="1" applyBorder="1" applyAlignment="1" applyProtection="1">
      <alignment horizontal="justify" vertical="center" wrapText="1"/>
    </xf>
    <xf numFmtId="0" fontId="17" fillId="0" borderId="5" xfId="0" quotePrefix="1" applyNumberFormat="1" applyFont="1" applyFill="1" applyBorder="1" applyAlignment="1" applyProtection="1">
      <alignment horizontal="justify" vertical="center" wrapText="1"/>
    </xf>
    <xf numFmtId="0" fontId="17" fillId="0" borderId="5" xfId="0" quotePrefix="1" applyNumberFormat="1" applyFont="1" applyFill="1" applyBorder="1" applyAlignment="1" applyProtection="1">
      <alignment horizontal="justify" vertical="top" wrapText="1"/>
    </xf>
    <xf numFmtId="0" fontId="15" fillId="0" borderId="5" xfId="0" applyNumberFormat="1" applyFont="1" applyFill="1" applyBorder="1" applyAlignment="1" applyProtection="1">
      <alignment horizontal="right" vertical="center" wrapText="1"/>
    </xf>
    <xf numFmtId="0" fontId="15" fillId="0" borderId="5" xfId="0" applyNumberFormat="1" applyFont="1" applyFill="1" applyBorder="1" applyAlignment="1" applyProtection="1">
      <alignment horizontal="justify"/>
    </xf>
    <xf numFmtId="0" fontId="15" fillId="0" borderId="5" xfId="0" applyNumberFormat="1" applyFont="1" applyFill="1" applyBorder="1" applyAlignment="1" applyProtection="1">
      <alignment horizontal="justify" wrapText="1"/>
    </xf>
    <xf numFmtId="0" fontId="17" fillId="0" borderId="5" xfId="0" applyNumberFormat="1" applyFont="1" applyFill="1" applyBorder="1" applyAlignment="1" applyProtection="1">
      <alignment horizontal="justify" vertical="center" wrapText="1"/>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15" fillId="0" borderId="5" xfId="0" applyFont="1" applyFill="1" applyBorder="1" applyAlignment="1">
      <alignment horizontal="justify" vertical="center" wrapText="1"/>
    </xf>
    <xf numFmtId="0" fontId="15" fillId="0" borderId="5" xfId="0" applyFont="1" applyFill="1" applyBorder="1" applyAlignment="1">
      <alignment wrapText="1"/>
    </xf>
    <xf numFmtId="4" fontId="17" fillId="0" borderId="9" xfId="0" applyNumberFormat="1" applyFont="1" applyFill="1" applyBorder="1" applyAlignment="1" applyProtection="1">
      <alignment horizontal="center" vertical="center" wrapText="1"/>
    </xf>
    <xf numFmtId="4" fontId="15" fillId="0" borderId="10" xfId="0" applyNumberFormat="1" applyFont="1" applyFill="1" applyBorder="1" applyAlignment="1" applyProtection="1">
      <alignment horizontal="center" vertical="center" wrapText="1"/>
    </xf>
    <xf numFmtId="0" fontId="1" fillId="0" borderId="5" xfId="0" applyFont="1" applyFill="1" applyBorder="1"/>
    <xf numFmtId="0" fontId="15" fillId="0" borderId="5" xfId="0" applyFont="1" applyFill="1" applyBorder="1" applyAlignment="1">
      <alignment horizontal="justify" wrapText="1"/>
    </xf>
    <xf numFmtId="2" fontId="15" fillId="0" borderId="5" xfId="0" applyNumberFormat="1" applyFont="1" applyFill="1" applyBorder="1" applyAlignment="1">
      <alignment horizontal="justify" wrapText="1"/>
    </xf>
    <xf numFmtId="49" fontId="22" fillId="0" borderId="5" xfId="0" applyNumberFormat="1" applyFont="1" applyFill="1" applyBorder="1" applyAlignment="1">
      <alignment horizontal="center" vertical="center" wrapText="1"/>
    </xf>
    <xf numFmtId="0" fontId="15" fillId="0" borderId="11" xfId="0" applyFont="1" applyFill="1" applyBorder="1" applyAlignment="1">
      <alignment horizontal="left" vertical="center" wrapText="1"/>
    </xf>
    <xf numFmtId="49" fontId="15" fillId="0" borderId="5" xfId="0" applyNumberFormat="1" applyFont="1" applyFill="1" applyBorder="1" applyAlignment="1">
      <alignment horizontal="center"/>
    </xf>
    <xf numFmtId="49" fontId="15" fillId="0" borderId="5" xfId="0" applyNumberFormat="1" applyFont="1" applyFill="1" applyBorder="1" applyAlignment="1" applyProtection="1">
      <alignment horizontal="center" vertical="center" wrapText="1"/>
      <protection locked="0"/>
    </xf>
    <xf numFmtId="49" fontId="24" fillId="0" borderId="5" xfId="0" applyNumberFormat="1" applyFont="1" applyFill="1" applyBorder="1" applyAlignment="1" applyProtection="1">
      <alignment horizontal="center" vertical="center" wrapText="1"/>
      <protection locked="0"/>
    </xf>
    <xf numFmtId="49" fontId="18" fillId="0" borderId="5"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 fontId="15" fillId="0" borderId="9" xfId="0" applyNumberFormat="1" applyFont="1" applyFill="1" applyBorder="1" applyAlignment="1" applyProtection="1">
      <alignment horizontal="center" vertical="center" wrapText="1"/>
    </xf>
    <xf numFmtId="0" fontId="15" fillId="0" borderId="5" xfId="0" applyFont="1" applyFill="1" applyBorder="1" applyAlignment="1">
      <alignment vertical="center" wrapText="1"/>
    </xf>
    <xf numFmtId="2" fontId="1" fillId="0" borderId="5" xfId="0" applyNumberFormat="1" applyFont="1" applyFill="1" applyBorder="1" applyAlignment="1">
      <alignment horizontal="center"/>
    </xf>
    <xf numFmtId="49" fontId="36" fillId="0" borderId="5" xfId="0" applyNumberFormat="1" applyFont="1" applyFill="1" applyBorder="1" applyAlignment="1">
      <alignment horizontal="center" vertical="center"/>
    </xf>
    <xf numFmtId="0" fontId="36" fillId="0" borderId="5" xfId="0" applyFont="1" applyFill="1" applyBorder="1" applyAlignment="1">
      <alignment vertical="center" wrapText="1"/>
    </xf>
    <xf numFmtId="0" fontId="15" fillId="0" borderId="5" xfId="0" applyNumberFormat="1" applyFont="1" applyFill="1" applyBorder="1" applyAlignment="1" applyProtection="1">
      <alignment horizontal="justify" vertical="top" wrapText="1"/>
    </xf>
    <xf numFmtId="0" fontId="17" fillId="0" borderId="5" xfId="0" applyFont="1" applyFill="1" applyBorder="1" applyAlignment="1">
      <alignment vertical="center" wrapText="1"/>
    </xf>
    <xf numFmtId="0" fontId="17" fillId="0" borderId="5" xfId="0" applyFont="1" applyFill="1" applyBorder="1" applyAlignment="1">
      <alignment vertical="center"/>
    </xf>
    <xf numFmtId="0" fontId="15" fillId="0" borderId="5" xfId="0" applyFont="1" applyFill="1" applyBorder="1" applyAlignment="1">
      <alignment horizontal="left" wrapText="1"/>
    </xf>
    <xf numFmtId="49" fontId="15" fillId="0" borderId="5" xfId="0" applyNumberFormat="1" applyFont="1" applyFill="1" applyBorder="1" applyAlignment="1">
      <alignment horizontal="center" wrapText="1"/>
    </xf>
    <xf numFmtId="1" fontId="15" fillId="0" borderId="5" xfId="0" applyNumberFormat="1" applyFont="1" applyFill="1" applyBorder="1" applyAlignment="1">
      <alignment wrapText="1"/>
    </xf>
    <xf numFmtId="49" fontId="15" fillId="0" borderId="5" xfId="0" applyNumberFormat="1" applyFont="1" applyFill="1" applyBorder="1" applyAlignment="1" applyProtection="1">
      <alignment horizontal="justify" vertical="center" wrapText="1"/>
    </xf>
    <xf numFmtId="49" fontId="17" fillId="0" borderId="5" xfId="0" applyNumberFormat="1" applyFont="1" applyFill="1" applyBorder="1" applyAlignment="1" applyProtection="1">
      <alignment horizontal="justify" vertical="center" wrapText="1"/>
    </xf>
    <xf numFmtId="1" fontId="15" fillId="0" borderId="5" xfId="0" applyNumberFormat="1" applyFont="1" applyFill="1" applyBorder="1" applyAlignment="1">
      <alignment vertical="center" wrapText="1"/>
    </xf>
    <xf numFmtId="0" fontId="23" fillId="0" borderId="5" xfId="0" applyFont="1" applyFill="1" applyBorder="1" applyAlignment="1">
      <alignment horizontal="left" vertical="center" wrapText="1"/>
    </xf>
    <xf numFmtId="0" fontId="17" fillId="0" borderId="5" xfId="0" applyNumberFormat="1" applyFont="1" applyFill="1" applyBorder="1" applyAlignment="1" applyProtection="1">
      <alignment horizontal="justify" vertical="top" wrapText="1"/>
    </xf>
    <xf numFmtId="0" fontId="15" fillId="0" borderId="5" xfId="0" applyFont="1" applyFill="1" applyBorder="1" applyAlignment="1">
      <alignment horizontal="left" vertical="center" wrapText="1" shrinkToFit="1"/>
    </xf>
    <xf numFmtId="0" fontId="17" fillId="0" borderId="5" xfId="28" applyFont="1" applyFill="1" applyBorder="1" applyAlignment="1" applyProtection="1">
      <alignment horizontal="left" vertical="center" wrapText="1"/>
    </xf>
    <xf numFmtId="0" fontId="15" fillId="0" borderId="5" xfId="28" applyFont="1" applyFill="1" applyBorder="1" applyAlignment="1" applyProtection="1">
      <alignment horizontal="justify" wrapText="1"/>
    </xf>
    <xf numFmtId="49" fontId="15" fillId="0" borderId="5" xfId="0" applyNumberFormat="1" applyFont="1" applyFill="1" applyBorder="1" applyAlignment="1" applyProtection="1"/>
    <xf numFmtId="0" fontId="17" fillId="0" borderId="5"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center" vertical="center" wrapText="1"/>
    </xf>
    <xf numFmtId="49" fontId="15" fillId="0" borderId="10" xfId="0" applyNumberFormat="1" applyFont="1" applyFill="1" applyBorder="1" applyAlignment="1" applyProtection="1">
      <alignment horizontal="center" vertical="center" wrapText="1"/>
    </xf>
    <xf numFmtId="4" fontId="2" fillId="0" borderId="5" xfId="0" applyNumberFormat="1" applyFont="1" applyFill="1" applyBorder="1" applyAlignment="1" applyProtection="1">
      <alignment horizontal="center" vertical="center" wrapText="1"/>
    </xf>
    <xf numFmtId="0" fontId="32" fillId="0" borderId="0" xfId="0" applyFont="1" applyFill="1"/>
    <xf numFmtId="0" fontId="32" fillId="0" borderId="0" xfId="0" applyFont="1" applyFill="1" applyAlignment="1">
      <alignment vertical="center"/>
    </xf>
    <xf numFmtId="0" fontId="32" fillId="0" borderId="5" xfId="0" applyNumberFormat="1" applyFont="1" applyFill="1" applyBorder="1" applyAlignment="1" applyProtection="1">
      <alignment horizontal="center" vertical="center" wrapText="1"/>
    </xf>
    <xf numFmtId="4" fontId="33" fillId="0" borderId="5" xfId="0" applyNumberFormat="1" applyFont="1" applyFill="1" applyBorder="1" applyAlignment="1" applyProtection="1">
      <alignment horizontal="center" vertical="center" wrapText="1"/>
    </xf>
    <xf numFmtId="4" fontId="32" fillId="0" borderId="5" xfId="0" applyNumberFormat="1" applyFont="1" applyFill="1" applyBorder="1" applyAlignment="1" applyProtection="1">
      <alignment horizontal="center" vertical="center" wrapText="1"/>
    </xf>
    <xf numFmtId="0" fontId="32" fillId="0" borderId="0" xfId="0" applyFont="1" applyFill="1" applyAlignment="1"/>
    <xf numFmtId="4" fontId="33" fillId="0" borderId="5" xfId="48" applyNumberFormat="1" applyFont="1" applyFill="1" applyBorder="1" applyAlignment="1">
      <alignment horizontal="center" vertical="center"/>
    </xf>
    <xf numFmtId="4" fontId="21" fillId="0" borderId="0" xfId="0" applyNumberFormat="1" applyFont="1" applyFill="1"/>
    <xf numFmtId="4" fontId="15" fillId="0" borderId="0" xfId="0" applyNumberFormat="1" applyFont="1" applyFill="1" applyAlignment="1" applyProtection="1">
      <alignment vertical="center"/>
    </xf>
    <xf numFmtId="0" fontId="17" fillId="0" borderId="6" xfId="0" applyNumberFormat="1" applyFont="1" applyFill="1" applyBorder="1" applyAlignment="1" applyProtection="1">
      <alignment horizontal="justify" vertical="center" wrapText="1"/>
    </xf>
    <xf numFmtId="0" fontId="17" fillId="0" borderId="6"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32" fillId="0" borderId="5" xfId="0" applyFont="1" applyFill="1" applyBorder="1"/>
    <xf numFmtId="49" fontId="17" fillId="0" borderId="5" xfId="0" applyNumberFormat="1" applyFont="1" applyFill="1" applyBorder="1" applyAlignment="1">
      <alignment horizontal="center" vertical="center" wrapText="1"/>
    </xf>
    <xf numFmtId="0" fontId="32" fillId="0" borderId="5" xfId="0" applyFont="1" applyFill="1" applyBorder="1" applyAlignment="1">
      <alignment horizontal="center"/>
    </xf>
    <xf numFmtId="2" fontId="1" fillId="0" borderId="5" xfId="0" applyNumberFormat="1" applyFont="1" applyFill="1" applyBorder="1" applyAlignment="1" applyProtection="1">
      <alignment horizontal="center" vertical="center"/>
    </xf>
    <xf numFmtId="49" fontId="18" fillId="0" borderId="5" xfId="0" applyNumberFormat="1" applyFont="1" applyFill="1" applyBorder="1" applyAlignment="1">
      <alignment horizontal="center" vertical="center"/>
    </xf>
    <xf numFmtId="0" fontId="17" fillId="0" borderId="5" xfId="0" applyFont="1" applyFill="1" applyBorder="1" applyAlignment="1">
      <alignment horizontal="left" wrapText="1"/>
    </xf>
    <xf numFmtId="0" fontId="15" fillId="0" borderId="11" xfId="0" applyFont="1" applyFill="1" applyBorder="1" applyAlignment="1">
      <alignment horizontal="justify" wrapText="1"/>
    </xf>
    <xf numFmtId="0" fontId="17" fillId="0" borderId="5" xfId="0" applyFont="1" applyFill="1" applyBorder="1" applyAlignment="1">
      <alignment wrapText="1"/>
    </xf>
    <xf numFmtId="0" fontId="24" fillId="0" borderId="7" xfId="0" applyFont="1" applyFill="1" applyBorder="1" applyAlignment="1">
      <alignment horizontal="center" vertical="center" wrapText="1"/>
    </xf>
    <xf numFmtId="0" fontId="17" fillId="0" borderId="7" xfId="0" applyFont="1" applyFill="1" applyBorder="1" applyAlignment="1">
      <alignment horizontal="left" wrapText="1"/>
    </xf>
    <xf numFmtId="49" fontId="17" fillId="0" borderId="5" xfId="0" applyNumberFormat="1" applyFont="1" applyFill="1" applyBorder="1" applyAlignment="1">
      <alignment horizontal="center" vertical="center"/>
    </xf>
    <xf numFmtId="0" fontId="26" fillId="0" borderId="0" xfId="0" applyFont="1" applyFill="1" applyBorder="1" applyAlignment="1">
      <alignment horizontal="center"/>
    </xf>
    <xf numFmtId="0" fontId="34" fillId="0" borderId="0" xfId="0" applyNumberFormat="1" applyFont="1" applyFill="1" applyAlignment="1" applyProtection="1">
      <alignment vertical="center"/>
    </xf>
    <xf numFmtId="0" fontId="34" fillId="0" borderId="0" xfId="0" applyNumberFormat="1" applyFont="1" applyFill="1" applyAlignment="1" applyProtection="1"/>
    <xf numFmtId="0" fontId="35" fillId="0" borderId="0" xfId="0" applyNumberFormat="1" applyFont="1" applyFill="1" applyAlignment="1" applyProtection="1">
      <alignment vertical="center"/>
    </xf>
    <xf numFmtId="0" fontId="35" fillId="0" borderId="0" xfId="0" applyNumberFormat="1" applyFont="1" applyFill="1" applyAlignment="1" applyProtection="1">
      <alignment horizontal="justify"/>
    </xf>
    <xf numFmtId="0" fontId="35" fillId="0" borderId="0" xfId="0" applyNumberFormat="1" applyFont="1" applyFill="1" applyAlignment="1" applyProtection="1"/>
    <xf numFmtId="0" fontId="35" fillId="0" borderId="0" xfId="0" applyFont="1" applyFill="1"/>
    <xf numFmtId="0" fontId="35" fillId="0" borderId="0" xfId="0" applyNumberFormat="1" applyFont="1" applyFill="1" applyAlignment="1" applyProtection="1">
      <alignment vertical="center" wrapText="1"/>
    </xf>
    <xf numFmtId="0" fontId="35" fillId="0" borderId="0" xfId="0" applyNumberFormat="1" applyFont="1" applyFill="1" applyAlignment="1" applyProtection="1">
      <alignment horizontal="left" vertical="center" wrapText="1"/>
    </xf>
    <xf numFmtId="49" fontId="34" fillId="0" borderId="0" xfId="0" applyNumberFormat="1" applyFont="1" applyFill="1" applyBorder="1" applyAlignment="1" applyProtection="1"/>
    <xf numFmtId="49" fontId="34" fillId="0" borderId="0" xfId="0" applyNumberFormat="1" applyFont="1" applyFill="1" applyBorder="1" applyAlignment="1" applyProtection="1">
      <alignment wrapText="1"/>
    </xf>
    <xf numFmtId="0" fontId="34" fillId="0" borderId="0" xfId="0" applyFont="1" applyFill="1"/>
    <xf numFmtId="0" fontId="15" fillId="0" borderId="9"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32" fillId="0" borderId="5" xfId="0" applyFont="1" applyFill="1" applyBorder="1" applyAlignment="1">
      <alignment horizontal="center"/>
    </xf>
    <xf numFmtId="49" fontId="34" fillId="0" borderId="0" xfId="0" applyNumberFormat="1" applyFont="1" applyFill="1" applyBorder="1" applyAlignment="1" applyProtection="1">
      <alignment horizontal="center"/>
    </xf>
    <xf numFmtId="0" fontId="35" fillId="0" borderId="0" xfId="0" applyNumberFormat="1" applyFont="1" applyFill="1" applyAlignment="1" applyProtection="1">
      <alignment horizontal="left" vertical="center" wrapText="1"/>
    </xf>
    <xf numFmtId="0" fontId="28" fillId="0" borderId="0" xfId="0" applyNumberFormat="1" applyFont="1" applyFill="1" applyBorder="1" applyAlignment="1" applyProtection="1">
      <alignment horizontal="center"/>
    </xf>
    <xf numFmtId="0" fontId="27" fillId="0" borderId="6" xfId="0" applyNumberFormat="1" applyFont="1" applyFill="1" applyBorder="1" applyAlignment="1" applyProtection="1">
      <alignment horizontal="center" vertical="top"/>
    </xf>
    <xf numFmtId="0" fontId="27" fillId="0" borderId="9" xfId="0" applyNumberFormat="1" applyFont="1" applyFill="1" applyBorder="1" applyAlignment="1" applyProtection="1">
      <alignment horizontal="center" vertical="center" wrapText="1"/>
    </xf>
    <xf numFmtId="0" fontId="27" fillId="0" borderId="1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wrapText="1"/>
    </xf>
  </cellXfs>
  <cellStyles count="56">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ывод" xfId="26"/>
    <cellStyle name="Вычисление" xfId="27"/>
    <cellStyle name="Гиперссылка" xfId="28" builtinId="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Нейтральный" xfId="50"/>
    <cellStyle name="Обычный" xfId="0" builtinId="0"/>
    <cellStyle name="Обычный 2" xfId="51"/>
    <cellStyle name="Плохой" xfId="52"/>
    <cellStyle name="Пояснение" xfId="53"/>
    <cellStyle name="Примечание" xfId="54"/>
    <cellStyle name="Стиль 1" xfId="5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72"/>
  <sheetViews>
    <sheetView tabSelected="1" view="pageBreakPreview" topLeftCell="B1" zoomScale="60" zoomScaleNormal="80" workbookViewId="0">
      <selection activeCell="G489" sqref="G489"/>
    </sheetView>
  </sheetViews>
  <sheetFormatPr defaultColWidth="9.109375" defaultRowHeight="16.8" x14ac:dyDescent="0.3"/>
  <cols>
    <col min="1" max="1" width="6.6640625" style="2" hidden="1" customWidth="1"/>
    <col min="2" max="2" width="13.77734375" style="5" customWidth="1"/>
    <col min="3" max="3" width="13.33203125" style="5" customWidth="1"/>
    <col min="4" max="4" width="14" style="5" customWidth="1"/>
    <col min="5" max="5" width="41.6640625" style="5" customWidth="1"/>
    <col min="6" max="6" width="78.109375" style="13" customWidth="1"/>
    <col min="7" max="8" width="22.77734375" style="5" customWidth="1"/>
    <col min="9" max="9" width="24" style="5" customWidth="1"/>
    <col min="10" max="11" width="20.44140625" style="5" customWidth="1"/>
    <col min="12" max="12" width="19.44140625" style="5" customWidth="1"/>
    <col min="13" max="13" width="23.44140625" style="196" customWidth="1"/>
    <col min="14" max="14" width="20.44140625" style="196" customWidth="1"/>
    <col min="15" max="16384" width="9.109375" style="3"/>
  </cols>
  <sheetData>
    <row r="1" spans="1:14" ht="30.6" x14ac:dyDescent="0.55000000000000004">
      <c r="B1" s="222"/>
      <c r="C1" s="222"/>
      <c r="D1" s="222"/>
      <c r="E1" s="222"/>
      <c r="F1" s="223"/>
      <c r="G1" s="222"/>
      <c r="H1" s="222"/>
      <c r="I1" s="222"/>
      <c r="J1" s="222"/>
      <c r="K1" s="224" t="s">
        <v>585</v>
      </c>
      <c r="L1" s="222"/>
      <c r="M1" s="225"/>
      <c r="N1" s="225"/>
    </row>
    <row r="2" spans="1:14" ht="30.6" x14ac:dyDescent="0.55000000000000004">
      <c r="B2" s="222"/>
      <c r="C2" s="222"/>
      <c r="D2" s="222"/>
      <c r="E2" s="222"/>
      <c r="F2" s="223"/>
      <c r="G2" s="222"/>
      <c r="H2" s="222"/>
      <c r="I2" s="222"/>
      <c r="J2" s="222"/>
      <c r="K2" s="224" t="s">
        <v>586</v>
      </c>
      <c r="L2" s="222"/>
      <c r="M2" s="225"/>
      <c r="N2" s="225"/>
    </row>
    <row r="3" spans="1:14" ht="29.4" customHeight="1" x14ac:dyDescent="0.55000000000000004">
      <c r="B3" s="222"/>
      <c r="C3" s="222"/>
      <c r="D3" s="222"/>
      <c r="E3" s="222"/>
      <c r="F3" s="223"/>
      <c r="G3" s="226"/>
      <c r="H3" s="226"/>
      <c r="I3" s="239"/>
      <c r="J3" s="239"/>
      <c r="K3" s="224" t="s">
        <v>590</v>
      </c>
      <c r="L3" s="227"/>
      <c r="M3" s="225"/>
      <c r="N3" s="225"/>
    </row>
    <row r="4" spans="1:14" ht="42" customHeight="1" x14ac:dyDescent="0.55000000000000004">
      <c r="B4" s="244" t="s">
        <v>587</v>
      </c>
      <c r="C4" s="244"/>
      <c r="D4" s="244"/>
      <c r="E4" s="244"/>
      <c r="F4" s="244"/>
      <c r="G4" s="244"/>
      <c r="H4" s="244"/>
      <c r="I4" s="244"/>
      <c r="J4" s="244"/>
      <c r="K4" s="244"/>
      <c r="L4" s="244"/>
      <c r="M4" s="244"/>
      <c r="N4" s="244"/>
    </row>
    <row r="5" spans="1:14" s="6" customFormat="1" ht="31.2" customHeight="1" x14ac:dyDescent="0.55000000000000004">
      <c r="A5" s="5"/>
      <c r="B5" s="244" t="s">
        <v>588</v>
      </c>
      <c r="C5" s="244"/>
      <c r="D5" s="244"/>
      <c r="E5" s="244"/>
      <c r="F5" s="244"/>
      <c r="G5" s="244"/>
      <c r="H5" s="244"/>
      <c r="I5" s="244"/>
      <c r="J5" s="244"/>
      <c r="K5" s="244"/>
      <c r="L5" s="244"/>
      <c r="M5" s="244"/>
      <c r="N5" s="244"/>
    </row>
    <row r="6" spans="1:14" s="6" customFormat="1" ht="33" customHeight="1" x14ac:dyDescent="0.4">
      <c r="A6" s="5"/>
      <c r="B6" s="240">
        <v>14557000000</v>
      </c>
      <c r="C6" s="240"/>
      <c r="D6" s="9"/>
      <c r="E6" s="9"/>
      <c r="F6" s="11"/>
      <c r="G6" s="9"/>
      <c r="H6" s="9"/>
      <c r="I6" s="9"/>
      <c r="J6" s="9"/>
      <c r="K6" s="9"/>
      <c r="L6" s="9"/>
      <c r="M6" s="197"/>
      <c r="N6" s="197"/>
    </row>
    <row r="7" spans="1:14" ht="21" x14ac:dyDescent="0.4">
      <c r="B7" s="241" t="s">
        <v>194</v>
      </c>
      <c r="C7" s="241"/>
      <c r="D7" s="10"/>
      <c r="E7" s="10"/>
      <c r="F7" s="12"/>
      <c r="G7" s="14"/>
      <c r="H7" s="14"/>
      <c r="I7" s="14"/>
      <c r="J7" s="15"/>
      <c r="K7" s="15"/>
      <c r="L7" s="128"/>
    </row>
    <row r="8" spans="1:14" ht="28.95" customHeight="1" x14ac:dyDescent="0.3">
      <c r="A8" s="4"/>
      <c r="B8" s="242" t="s">
        <v>173</v>
      </c>
      <c r="C8" s="242" t="s">
        <v>174</v>
      </c>
      <c r="D8" s="242" t="s">
        <v>136</v>
      </c>
      <c r="E8" s="242" t="s">
        <v>175</v>
      </c>
      <c r="F8" s="231" t="s">
        <v>304</v>
      </c>
      <c r="G8" s="233" t="s">
        <v>0</v>
      </c>
      <c r="H8" s="234"/>
      <c r="I8" s="235"/>
      <c r="J8" s="236" t="s">
        <v>1</v>
      </c>
      <c r="K8" s="236"/>
      <c r="L8" s="236"/>
      <c r="M8" s="237" t="s">
        <v>574</v>
      </c>
      <c r="N8" s="237"/>
    </row>
    <row r="9" spans="1:14" s="6" customFormat="1" ht="73.2" customHeight="1" x14ac:dyDescent="0.25">
      <c r="A9" s="5"/>
      <c r="B9" s="243"/>
      <c r="C9" s="243"/>
      <c r="D9" s="243"/>
      <c r="E9" s="243"/>
      <c r="F9" s="232"/>
      <c r="G9" s="1" t="s">
        <v>469</v>
      </c>
      <c r="H9" s="1" t="s">
        <v>577</v>
      </c>
      <c r="I9" s="1" t="s">
        <v>470</v>
      </c>
      <c r="J9" s="1" t="s">
        <v>469</v>
      </c>
      <c r="K9" s="1" t="s">
        <v>577</v>
      </c>
      <c r="L9" s="1" t="s">
        <v>470</v>
      </c>
      <c r="M9" s="198" t="s">
        <v>575</v>
      </c>
      <c r="N9" s="198" t="s">
        <v>576</v>
      </c>
    </row>
    <row r="10" spans="1:14" x14ac:dyDescent="0.3">
      <c r="B10" s="1">
        <v>1</v>
      </c>
      <c r="C10" s="1">
        <v>2</v>
      </c>
      <c r="D10" s="1">
        <v>3</v>
      </c>
      <c r="E10" s="1">
        <v>4</v>
      </c>
      <c r="F10" s="193">
        <v>5</v>
      </c>
      <c r="G10" s="193">
        <v>6</v>
      </c>
      <c r="H10" s="193">
        <v>7</v>
      </c>
      <c r="I10" s="193">
        <v>8</v>
      </c>
      <c r="J10" s="193">
        <v>9</v>
      </c>
      <c r="K10" s="193">
        <v>10</v>
      </c>
      <c r="L10" s="193">
        <v>11</v>
      </c>
      <c r="M10" s="210">
        <v>12</v>
      </c>
      <c r="N10" s="210">
        <v>13</v>
      </c>
    </row>
    <row r="11" spans="1:14" ht="58.2" customHeight="1" x14ac:dyDescent="0.3">
      <c r="B11" s="170" t="s">
        <v>32</v>
      </c>
      <c r="C11" s="1"/>
      <c r="D11" s="1"/>
      <c r="E11" s="154" t="s">
        <v>195</v>
      </c>
      <c r="F11" s="145"/>
      <c r="G11" s="1"/>
      <c r="H11" s="1"/>
      <c r="I11" s="1"/>
      <c r="J11" s="1"/>
      <c r="K11" s="1"/>
      <c r="L11" s="1"/>
      <c r="M11" s="208"/>
      <c r="N11" s="208"/>
    </row>
    <row r="12" spans="1:14" ht="54.6" customHeight="1" x14ac:dyDescent="0.3">
      <c r="B12" s="170" t="s">
        <v>33</v>
      </c>
      <c r="C12" s="170"/>
      <c r="D12" s="170"/>
      <c r="E12" s="144" t="s">
        <v>195</v>
      </c>
      <c r="F12" s="183"/>
      <c r="G12" s="1"/>
      <c r="H12" s="1"/>
      <c r="I12" s="1"/>
      <c r="J12" s="1"/>
      <c r="K12" s="1"/>
      <c r="L12" s="1"/>
      <c r="M12" s="208"/>
      <c r="N12" s="208"/>
    </row>
    <row r="13" spans="1:14" ht="118.5" hidden="1" customHeight="1" x14ac:dyDescent="0.3">
      <c r="B13" s="16" t="s">
        <v>300</v>
      </c>
      <c r="C13" s="16" t="s">
        <v>298</v>
      </c>
      <c r="D13" s="77" t="s">
        <v>238</v>
      </c>
      <c r="E13" s="67" t="s">
        <v>299</v>
      </c>
      <c r="F13" s="205" t="s">
        <v>217</v>
      </c>
      <c r="G13" s="206" t="e">
        <f>#REF!+J13</f>
        <v>#REF!</v>
      </c>
      <c r="H13" s="206"/>
      <c r="I13" s="206"/>
      <c r="J13" s="206"/>
      <c r="K13" s="206"/>
      <c r="L13" s="207"/>
    </row>
    <row r="14" spans="1:14" s="8" customFormat="1" ht="81.75" customHeight="1" x14ac:dyDescent="0.25">
      <c r="A14" s="7"/>
      <c r="B14" s="170" t="s">
        <v>34</v>
      </c>
      <c r="C14" s="170" t="s">
        <v>35</v>
      </c>
      <c r="D14" s="170" t="s">
        <v>36</v>
      </c>
      <c r="E14" s="140" t="s">
        <v>37</v>
      </c>
      <c r="F14" s="184" t="s">
        <v>559</v>
      </c>
      <c r="G14" s="130">
        <v>21000</v>
      </c>
      <c r="H14" s="130"/>
      <c r="I14" s="130">
        <v>0</v>
      </c>
      <c r="J14" s="130">
        <f>J15</f>
        <v>0</v>
      </c>
      <c r="K14" s="130"/>
      <c r="L14" s="130">
        <v>0</v>
      </c>
      <c r="M14" s="199">
        <f t="shared" ref="M14:M41" si="0">G14+J14</f>
        <v>21000</v>
      </c>
      <c r="N14" s="199">
        <f>I14+L14</f>
        <v>0</v>
      </c>
    </row>
    <row r="15" spans="1:14" ht="15.6" hidden="1" customHeight="1" x14ac:dyDescent="0.25">
      <c r="B15" s="170"/>
      <c r="C15" s="170"/>
      <c r="D15" s="170"/>
      <c r="E15" s="140"/>
      <c r="F15" s="183"/>
      <c r="G15" s="130" t="e">
        <f>#REF!+J15</f>
        <v>#REF!</v>
      </c>
      <c r="H15" s="130"/>
      <c r="I15" s="131"/>
      <c r="J15" s="131"/>
      <c r="K15" s="131"/>
      <c r="L15" s="131"/>
      <c r="M15" s="200" t="e">
        <f t="shared" si="0"/>
        <v>#REF!</v>
      </c>
      <c r="N15" s="200">
        <f t="shared" ref="N15:N79" si="1">I15+L15</f>
        <v>0</v>
      </c>
    </row>
    <row r="16" spans="1:14" s="8" customFormat="1" ht="40.5" customHeight="1" x14ac:dyDescent="0.25">
      <c r="A16" s="7"/>
      <c r="B16" s="170"/>
      <c r="C16" s="171"/>
      <c r="D16" s="171"/>
      <c r="E16" s="171"/>
      <c r="F16" s="184" t="s">
        <v>350</v>
      </c>
      <c r="G16" s="130">
        <f>G17+G18</f>
        <v>290680</v>
      </c>
      <c r="H16" s="130">
        <f>H17+H18</f>
        <v>80000</v>
      </c>
      <c r="I16" s="130">
        <f>I17+I18</f>
        <v>2290</v>
      </c>
      <c r="J16" s="130">
        <f>J17+J18</f>
        <v>0</v>
      </c>
      <c r="K16" s="130">
        <v>0</v>
      </c>
      <c r="L16" s="130">
        <f>L17+L18</f>
        <v>0</v>
      </c>
      <c r="M16" s="199">
        <f t="shared" si="0"/>
        <v>290680</v>
      </c>
      <c r="N16" s="199">
        <f t="shared" si="1"/>
        <v>2290</v>
      </c>
    </row>
    <row r="17" spans="1:14" ht="40.200000000000003" customHeight="1" x14ac:dyDescent="0.25">
      <c r="B17" s="170" t="s">
        <v>34</v>
      </c>
      <c r="C17" s="170" t="s">
        <v>35</v>
      </c>
      <c r="D17" s="170" t="s">
        <v>36</v>
      </c>
      <c r="E17" s="140" t="s">
        <v>37</v>
      </c>
      <c r="F17" s="183" t="s">
        <v>560</v>
      </c>
      <c r="G17" s="131">
        <v>230880</v>
      </c>
      <c r="H17" s="131">
        <v>29000</v>
      </c>
      <c r="I17" s="131">
        <v>2290</v>
      </c>
      <c r="J17" s="131">
        <v>0</v>
      </c>
      <c r="K17" s="131">
        <v>0</v>
      </c>
      <c r="L17" s="131">
        <v>0</v>
      </c>
      <c r="M17" s="200">
        <f t="shared" si="0"/>
        <v>230880</v>
      </c>
      <c r="N17" s="200">
        <f t="shared" si="1"/>
        <v>2290</v>
      </c>
    </row>
    <row r="18" spans="1:14" ht="46.2" customHeight="1" x14ac:dyDescent="0.25">
      <c r="B18" s="170" t="s">
        <v>38</v>
      </c>
      <c r="C18" s="170" t="s">
        <v>39</v>
      </c>
      <c r="D18" s="170" t="s">
        <v>5</v>
      </c>
      <c r="E18" s="140" t="s">
        <v>40</v>
      </c>
      <c r="F18" s="183" t="s">
        <v>561</v>
      </c>
      <c r="G18" s="131">
        <v>59800</v>
      </c>
      <c r="H18" s="131">
        <v>51000</v>
      </c>
      <c r="I18" s="131">
        <v>0</v>
      </c>
      <c r="J18" s="131">
        <v>0</v>
      </c>
      <c r="K18" s="131">
        <v>0</v>
      </c>
      <c r="L18" s="131">
        <v>0</v>
      </c>
      <c r="M18" s="200">
        <f t="shared" si="0"/>
        <v>59800</v>
      </c>
      <c r="N18" s="200">
        <f t="shared" si="1"/>
        <v>0</v>
      </c>
    </row>
    <row r="19" spans="1:14" s="8" customFormat="1" ht="66" customHeight="1" x14ac:dyDescent="0.25">
      <c r="A19" s="7"/>
      <c r="B19" s="143"/>
      <c r="C19" s="146"/>
      <c r="D19" s="146"/>
      <c r="E19" s="188"/>
      <c r="F19" s="184" t="s">
        <v>522</v>
      </c>
      <c r="G19" s="130">
        <f t="shared" ref="G19:L19" si="2">G21+G22+G23</f>
        <v>9058800</v>
      </c>
      <c r="H19" s="130">
        <f t="shared" si="2"/>
        <v>9047800</v>
      </c>
      <c r="I19" s="130">
        <f t="shared" si="2"/>
        <v>545765</v>
      </c>
      <c r="J19" s="130">
        <f t="shared" si="2"/>
        <v>1048000</v>
      </c>
      <c r="K19" s="130">
        <f t="shared" si="2"/>
        <v>1048000</v>
      </c>
      <c r="L19" s="130">
        <f t="shared" si="2"/>
        <v>0</v>
      </c>
      <c r="M19" s="199">
        <f t="shared" si="0"/>
        <v>10106800</v>
      </c>
      <c r="N19" s="199">
        <f t="shared" si="1"/>
        <v>545765</v>
      </c>
    </row>
    <row r="20" spans="1:14" ht="45.6" hidden="1" customHeight="1" x14ac:dyDescent="0.3">
      <c r="B20" s="143"/>
      <c r="C20" s="146"/>
      <c r="D20" s="146"/>
      <c r="E20" s="188"/>
      <c r="F20" s="190"/>
      <c r="G20" s="131" t="e">
        <f>#REF!+J20</f>
        <v>#REF!</v>
      </c>
      <c r="H20" s="131"/>
      <c r="I20" s="130"/>
      <c r="J20" s="130"/>
      <c r="K20" s="130"/>
      <c r="L20" s="130"/>
      <c r="M20" s="200" t="e">
        <f t="shared" si="0"/>
        <v>#REF!</v>
      </c>
      <c r="N20" s="200">
        <f t="shared" si="1"/>
        <v>0</v>
      </c>
    </row>
    <row r="21" spans="1:14" ht="45.6" customHeight="1" x14ac:dyDescent="0.3">
      <c r="B21" s="143" t="s">
        <v>41</v>
      </c>
      <c r="C21" s="146" t="s">
        <v>42</v>
      </c>
      <c r="D21" s="146" t="s">
        <v>43</v>
      </c>
      <c r="E21" s="188" t="s">
        <v>44</v>
      </c>
      <c r="F21" s="190" t="s">
        <v>524</v>
      </c>
      <c r="G21" s="131">
        <v>82800</v>
      </c>
      <c r="H21" s="131">
        <v>71800</v>
      </c>
      <c r="I21" s="131">
        <v>0</v>
      </c>
      <c r="J21" s="130"/>
      <c r="K21" s="130"/>
      <c r="L21" s="130"/>
      <c r="M21" s="200">
        <f t="shared" si="0"/>
        <v>82800</v>
      </c>
      <c r="N21" s="200">
        <f t="shared" si="1"/>
        <v>0</v>
      </c>
    </row>
    <row r="22" spans="1:14" ht="45.6" customHeight="1" x14ac:dyDescent="0.3">
      <c r="B22" s="143" t="s">
        <v>523</v>
      </c>
      <c r="C22" s="146" t="s">
        <v>520</v>
      </c>
      <c r="D22" s="146" t="s">
        <v>43</v>
      </c>
      <c r="E22" s="188" t="s">
        <v>519</v>
      </c>
      <c r="F22" s="190" t="s">
        <v>584</v>
      </c>
      <c r="G22" s="131">
        <v>8976000</v>
      </c>
      <c r="H22" s="131">
        <v>8976000</v>
      </c>
      <c r="I22" s="131">
        <v>545765</v>
      </c>
      <c r="J22" s="130">
        <v>1048000</v>
      </c>
      <c r="K22" s="130">
        <v>1048000</v>
      </c>
      <c r="L22" s="130"/>
      <c r="M22" s="200">
        <f t="shared" si="0"/>
        <v>10024000</v>
      </c>
      <c r="N22" s="200">
        <f t="shared" si="1"/>
        <v>545765</v>
      </c>
    </row>
    <row r="23" spans="1:14" ht="45.6" hidden="1" customHeight="1" x14ac:dyDescent="0.3">
      <c r="B23" s="143"/>
      <c r="C23" s="146"/>
      <c r="D23" s="146"/>
      <c r="E23" s="188"/>
      <c r="F23" s="190"/>
      <c r="G23" s="131"/>
      <c r="H23" s="131"/>
      <c r="I23" s="130"/>
      <c r="J23" s="130"/>
      <c r="K23" s="130"/>
      <c r="L23" s="130"/>
      <c r="M23" s="200">
        <f t="shared" si="0"/>
        <v>0</v>
      </c>
      <c r="N23" s="200">
        <f t="shared" si="1"/>
        <v>0</v>
      </c>
    </row>
    <row r="24" spans="1:14" ht="69" customHeight="1" x14ac:dyDescent="0.25">
      <c r="B24" s="143" t="s">
        <v>41</v>
      </c>
      <c r="C24" s="146" t="s">
        <v>42</v>
      </c>
      <c r="D24" s="146" t="s">
        <v>43</v>
      </c>
      <c r="E24" s="188" t="s">
        <v>44</v>
      </c>
      <c r="F24" s="178" t="s">
        <v>348</v>
      </c>
      <c r="G24" s="130">
        <v>6000</v>
      </c>
      <c r="H24" s="130">
        <v>0</v>
      </c>
      <c r="I24" s="130">
        <v>0</v>
      </c>
      <c r="J24" s="130"/>
      <c r="K24" s="130"/>
      <c r="L24" s="130"/>
      <c r="M24" s="199">
        <f t="shared" si="0"/>
        <v>6000</v>
      </c>
      <c r="N24" s="199">
        <f t="shared" si="1"/>
        <v>0</v>
      </c>
    </row>
    <row r="25" spans="1:14" ht="70.2" hidden="1" customHeight="1" x14ac:dyDescent="0.25">
      <c r="B25" s="143"/>
      <c r="C25" s="146"/>
      <c r="D25" s="146"/>
      <c r="E25" s="188"/>
      <c r="F25" s="178"/>
      <c r="G25" s="130"/>
      <c r="H25" s="130"/>
      <c r="I25" s="130"/>
      <c r="J25" s="130"/>
      <c r="K25" s="130"/>
      <c r="L25" s="130"/>
      <c r="M25" s="200">
        <f t="shared" si="0"/>
        <v>0</v>
      </c>
      <c r="N25" s="200">
        <f t="shared" si="1"/>
        <v>0</v>
      </c>
    </row>
    <row r="26" spans="1:14" ht="70.2" hidden="1" customHeight="1" x14ac:dyDescent="0.25">
      <c r="B26" s="143"/>
      <c r="C26" s="146"/>
      <c r="D26" s="146"/>
      <c r="E26" s="188"/>
      <c r="F26" s="178"/>
      <c r="G26" s="130"/>
      <c r="H26" s="130"/>
      <c r="I26" s="130"/>
      <c r="J26" s="130"/>
      <c r="K26" s="130"/>
      <c r="L26" s="130"/>
      <c r="M26" s="200">
        <f t="shared" si="0"/>
        <v>0</v>
      </c>
      <c r="N26" s="200">
        <f t="shared" si="1"/>
        <v>0</v>
      </c>
    </row>
    <row r="27" spans="1:14" ht="78.75" hidden="1" customHeight="1" x14ac:dyDescent="0.25">
      <c r="B27" s="143" t="s">
        <v>38</v>
      </c>
      <c r="C27" s="143" t="s">
        <v>39</v>
      </c>
      <c r="D27" s="212" t="s">
        <v>5</v>
      </c>
      <c r="E27" s="173" t="s">
        <v>40</v>
      </c>
      <c r="F27" s="148" t="s">
        <v>189</v>
      </c>
      <c r="G27" s="130" t="e">
        <f>#REF!+J27</f>
        <v>#REF!</v>
      </c>
      <c r="H27" s="130"/>
      <c r="I27" s="130"/>
      <c r="J27" s="130">
        <v>0</v>
      </c>
      <c r="K27" s="130"/>
      <c r="L27" s="130"/>
      <c r="M27" s="200" t="e">
        <f t="shared" si="0"/>
        <v>#REF!</v>
      </c>
      <c r="N27" s="200">
        <f t="shared" si="1"/>
        <v>0</v>
      </c>
    </row>
    <row r="28" spans="1:14" ht="67.5" customHeight="1" x14ac:dyDescent="0.25">
      <c r="B28" s="143" t="s">
        <v>190</v>
      </c>
      <c r="C28" s="143" t="s">
        <v>191</v>
      </c>
      <c r="D28" s="143" t="s">
        <v>192</v>
      </c>
      <c r="E28" s="144" t="s">
        <v>193</v>
      </c>
      <c r="F28" s="189" t="s">
        <v>323</v>
      </c>
      <c r="G28" s="130">
        <v>38660</v>
      </c>
      <c r="H28" s="130">
        <v>0</v>
      </c>
      <c r="I28" s="130">
        <v>0</v>
      </c>
      <c r="J28" s="131"/>
      <c r="K28" s="131"/>
      <c r="L28" s="131"/>
      <c r="M28" s="199">
        <f t="shared" si="0"/>
        <v>38660</v>
      </c>
      <c r="N28" s="199">
        <f t="shared" si="1"/>
        <v>0</v>
      </c>
    </row>
    <row r="29" spans="1:14" ht="57.75" customHeight="1" x14ac:dyDescent="0.25">
      <c r="B29" s="169"/>
      <c r="C29" s="146"/>
      <c r="D29" s="146"/>
      <c r="E29" s="144"/>
      <c r="F29" s="148" t="s">
        <v>465</v>
      </c>
      <c r="G29" s="132">
        <f t="shared" ref="G29:L29" si="3">G31+G33+G34</f>
        <v>30000</v>
      </c>
      <c r="H29" s="132">
        <f t="shared" si="3"/>
        <v>30000</v>
      </c>
      <c r="I29" s="132">
        <f t="shared" si="3"/>
        <v>0</v>
      </c>
      <c r="J29" s="132">
        <f t="shared" si="3"/>
        <v>720000</v>
      </c>
      <c r="K29" s="132">
        <f t="shared" si="3"/>
        <v>0</v>
      </c>
      <c r="L29" s="132">
        <f t="shared" si="3"/>
        <v>0</v>
      </c>
      <c r="M29" s="199">
        <f t="shared" si="0"/>
        <v>750000</v>
      </c>
      <c r="N29" s="199">
        <f t="shared" si="1"/>
        <v>0</v>
      </c>
    </row>
    <row r="30" spans="1:14" ht="144" hidden="1" customHeight="1" x14ac:dyDescent="0.25">
      <c r="B30" s="169" t="s">
        <v>165</v>
      </c>
      <c r="C30" s="168"/>
      <c r="D30" s="168"/>
      <c r="E30" s="144"/>
      <c r="F30" s="145"/>
      <c r="G30" s="133" t="e">
        <f>#REF!+J30</f>
        <v>#REF!</v>
      </c>
      <c r="H30" s="133"/>
      <c r="I30" s="133"/>
      <c r="J30" s="132">
        <f>J32+J34+J35</f>
        <v>846600</v>
      </c>
      <c r="K30" s="133"/>
      <c r="L30" s="133"/>
      <c r="M30" s="200" t="e">
        <f t="shared" si="0"/>
        <v>#REF!</v>
      </c>
      <c r="N30" s="200">
        <f t="shared" si="1"/>
        <v>0</v>
      </c>
    </row>
    <row r="31" spans="1:14" ht="38.25" customHeight="1" x14ac:dyDescent="0.25">
      <c r="B31" s="146" t="s">
        <v>360</v>
      </c>
      <c r="C31" s="146" t="s">
        <v>166</v>
      </c>
      <c r="D31" s="146" t="s">
        <v>167</v>
      </c>
      <c r="E31" s="144" t="s">
        <v>168</v>
      </c>
      <c r="F31" s="145"/>
      <c r="G31" s="133">
        <v>30000</v>
      </c>
      <c r="H31" s="133">
        <v>30000</v>
      </c>
      <c r="I31" s="133">
        <v>0</v>
      </c>
      <c r="J31" s="133">
        <v>0</v>
      </c>
      <c r="K31" s="133">
        <v>0</v>
      </c>
      <c r="L31" s="133">
        <v>0</v>
      </c>
      <c r="M31" s="200">
        <f t="shared" si="0"/>
        <v>30000</v>
      </c>
      <c r="N31" s="200">
        <f t="shared" si="1"/>
        <v>0</v>
      </c>
    </row>
    <row r="32" spans="1:14" ht="49.5" hidden="1" customHeight="1" x14ac:dyDescent="0.25">
      <c r="B32" s="146" t="s">
        <v>387</v>
      </c>
      <c r="C32" s="146" t="s">
        <v>4</v>
      </c>
      <c r="D32" s="146" t="s">
        <v>5</v>
      </c>
      <c r="E32" s="144" t="s">
        <v>6</v>
      </c>
      <c r="F32" s="145"/>
      <c r="G32" s="133" t="e">
        <f>#REF!+J32</f>
        <v>#REF!</v>
      </c>
      <c r="H32" s="133"/>
      <c r="I32" s="133"/>
      <c r="J32" s="133">
        <v>0</v>
      </c>
      <c r="K32" s="133"/>
      <c r="L32" s="133"/>
      <c r="M32" s="200" t="e">
        <f t="shared" si="0"/>
        <v>#REF!</v>
      </c>
      <c r="N32" s="200">
        <f t="shared" si="1"/>
        <v>0</v>
      </c>
    </row>
    <row r="33" spans="1:14" ht="48.6" customHeight="1" x14ac:dyDescent="0.25">
      <c r="B33" s="146" t="s">
        <v>361</v>
      </c>
      <c r="C33" s="146" t="s">
        <v>336</v>
      </c>
      <c r="D33" s="146" t="s">
        <v>5</v>
      </c>
      <c r="E33" s="144" t="s">
        <v>337</v>
      </c>
      <c r="F33" s="145" t="s">
        <v>507</v>
      </c>
      <c r="G33" s="133">
        <v>0</v>
      </c>
      <c r="H33" s="133">
        <v>0</v>
      </c>
      <c r="I33" s="133">
        <v>0</v>
      </c>
      <c r="J33" s="133">
        <v>600000</v>
      </c>
      <c r="K33" s="133">
        <v>0</v>
      </c>
      <c r="L33" s="133">
        <v>0</v>
      </c>
      <c r="M33" s="200">
        <f t="shared" si="0"/>
        <v>600000</v>
      </c>
      <c r="N33" s="200">
        <f t="shared" si="1"/>
        <v>0</v>
      </c>
    </row>
    <row r="34" spans="1:14" ht="93" customHeight="1" x14ac:dyDescent="0.25">
      <c r="B34" s="146" t="s">
        <v>462</v>
      </c>
      <c r="C34" s="146" t="s">
        <v>463</v>
      </c>
      <c r="D34" s="146" t="s">
        <v>5</v>
      </c>
      <c r="E34" s="144" t="s">
        <v>464</v>
      </c>
      <c r="F34" s="145" t="s">
        <v>508</v>
      </c>
      <c r="G34" s="133">
        <v>0</v>
      </c>
      <c r="H34" s="133">
        <v>0</v>
      </c>
      <c r="I34" s="133">
        <v>0</v>
      </c>
      <c r="J34" s="133">
        <v>120000</v>
      </c>
      <c r="K34" s="133">
        <v>0</v>
      </c>
      <c r="L34" s="133">
        <v>0</v>
      </c>
      <c r="M34" s="200">
        <f t="shared" si="0"/>
        <v>120000</v>
      </c>
      <c r="N34" s="200">
        <f t="shared" si="1"/>
        <v>0</v>
      </c>
    </row>
    <row r="35" spans="1:14" ht="66.75" customHeight="1" x14ac:dyDescent="0.25">
      <c r="B35" s="146"/>
      <c r="C35" s="146"/>
      <c r="D35" s="146"/>
      <c r="E35" s="144"/>
      <c r="F35" s="187" t="s">
        <v>386</v>
      </c>
      <c r="G35" s="132">
        <f>G36</f>
        <v>0</v>
      </c>
      <c r="H35" s="132">
        <v>0</v>
      </c>
      <c r="I35" s="132">
        <f>I36</f>
        <v>0</v>
      </c>
      <c r="J35" s="132">
        <f>J36</f>
        <v>726600</v>
      </c>
      <c r="K35" s="132">
        <f>K36</f>
        <v>135000</v>
      </c>
      <c r="L35" s="132">
        <f>L36</f>
        <v>0</v>
      </c>
      <c r="M35" s="199">
        <f>G35+J35</f>
        <v>726600</v>
      </c>
      <c r="N35" s="199">
        <f>I35+L35</f>
        <v>0</v>
      </c>
    </row>
    <row r="36" spans="1:14" ht="119.25" customHeight="1" x14ac:dyDescent="0.25">
      <c r="B36" s="146" t="s">
        <v>371</v>
      </c>
      <c r="C36" s="146" t="s">
        <v>373</v>
      </c>
      <c r="D36" s="146" t="s">
        <v>18</v>
      </c>
      <c r="E36" s="144" t="s">
        <v>372</v>
      </c>
      <c r="F36" s="177" t="s">
        <v>509</v>
      </c>
      <c r="G36" s="132">
        <v>0</v>
      </c>
      <c r="H36" s="132">
        <v>0</v>
      </c>
      <c r="I36" s="132">
        <v>0</v>
      </c>
      <c r="J36" s="133">
        <v>726600</v>
      </c>
      <c r="K36" s="133">
        <v>135000</v>
      </c>
      <c r="L36" s="132">
        <v>0</v>
      </c>
      <c r="M36" s="200">
        <f t="shared" si="0"/>
        <v>726600</v>
      </c>
      <c r="N36" s="200">
        <f t="shared" si="1"/>
        <v>0</v>
      </c>
    </row>
    <row r="37" spans="1:14" ht="52.5" hidden="1" customHeight="1" x14ac:dyDescent="0.25">
      <c r="B37" s="146" t="s">
        <v>387</v>
      </c>
      <c r="C37" s="146" t="s">
        <v>4</v>
      </c>
      <c r="D37" s="146" t="s">
        <v>5</v>
      </c>
      <c r="E37" s="144" t="s">
        <v>6</v>
      </c>
      <c r="F37" s="187"/>
      <c r="G37" s="132"/>
      <c r="H37" s="132"/>
      <c r="I37" s="132"/>
      <c r="J37" s="132">
        <v>0</v>
      </c>
      <c r="K37" s="132"/>
      <c r="L37" s="132"/>
      <c r="M37" s="200">
        <f t="shared" si="0"/>
        <v>0</v>
      </c>
      <c r="N37" s="200">
        <f t="shared" si="1"/>
        <v>0</v>
      </c>
    </row>
    <row r="38" spans="1:14" ht="62.25" customHeight="1" x14ac:dyDescent="0.25">
      <c r="B38" s="160"/>
      <c r="C38" s="160"/>
      <c r="D38" s="160"/>
      <c r="E38" s="160"/>
      <c r="F38" s="153" t="s">
        <v>510</v>
      </c>
      <c r="G38" s="132">
        <v>0</v>
      </c>
      <c r="H38" s="132">
        <v>0</v>
      </c>
      <c r="I38" s="132">
        <v>0</v>
      </c>
      <c r="J38" s="132">
        <f>J39</f>
        <v>225000</v>
      </c>
      <c r="K38" s="132">
        <f>K39</f>
        <v>0</v>
      </c>
      <c r="L38" s="132">
        <f>L39</f>
        <v>0</v>
      </c>
      <c r="M38" s="199">
        <f t="shared" si="0"/>
        <v>225000</v>
      </c>
      <c r="N38" s="199">
        <f t="shared" si="1"/>
        <v>0</v>
      </c>
    </row>
    <row r="39" spans="1:14" ht="54.75" customHeight="1" x14ac:dyDescent="0.25">
      <c r="B39" s="143" t="s">
        <v>359</v>
      </c>
      <c r="C39" s="146" t="s">
        <v>26</v>
      </c>
      <c r="D39" s="146" t="s">
        <v>27</v>
      </c>
      <c r="E39" s="144" t="s">
        <v>28</v>
      </c>
      <c r="F39" s="145" t="s">
        <v>511</v>
      </c>
      <c r="G39" s="132">
        <v>0</v>
      </c>
      <c r="H39" s="132">
        <v>0</v>
      </c>
      <c r="I39" s="132">
        <v>0</v>
      </c>
      <c r="J39" s="133">
        <v>225000</v>
      </c>
      <c r="K39" s="133">
        <v>0</v>
      </c>
      <c r="L39" s="132">
        <v>0</v>
      </c>
      <c r="M39" s="200">
        <f t="shared" si="0"/>
        <v>225000</v>
      </c>
      <c r="N39" s="200">
        <f t="shared" si="1"/>
        <v>0</v>
      </c>
    </row>
    <row r="40" spans="1:14" ht="74.25" hidden="1" customHeight="1" x14ac:dyDescent="0.25">
      <c r="B40" s="143" t="s">
        <v>432</v>
      </c>
      <c r="C40" s="143" t="s">
        <v>9</v>
      </c>
      <c r="D40" s="143" t="s">
        <v>10</v>
      </c>
      <c r="E40" s="144" t="s">
        <v>11</v>
      </c>
      <c r="F40" s="153" t="s">
        <v>366</v>
      </c>
      <c r="G40" s="132" t="e">
        <f>#REF!+J40</f>
        <v>#REF!</v>
      </c>
      <c r="H40" s="132"/>
      <c r="I40" s="132"/>
      <c r="J40" s="132"/>
      <c r="K40" s="132"/>
      <c r="L40" s="132"/>
      <c r="M40" s="200" t="e">
        <f t="shared" si="0"/>
        <v>#REF!</v>
      </c>
      <c r="N40" s="200">
        <f t="shared" si="1"/>
        <v>0</v>
      </c>
    </row>
    <row r="41" spans="1:14" ht="74.25" hidden="1" customHeight="1" x14ac:dyDescent="0.25">
      <c r="B41" s="143" t="s">
        <v>387</v>
      </c>
      <c r="C41" s="143" t="s">
        <v>4</v>
      </c>
      <c r="D41" s="143" t="s">
        <v>5</v>
      </c>
      <c r="E41" s="173" t="s">
        <v>450</v>
      </c>
      <c r="F41" s="153" t="s">
        <v>451</v>
      </c>
      <c r="G41" s="132" t="e">
        <f>#REF!+J41</f>
        <v>#REF!</v>
      </c>
      <c r="H41" s="132"/>
      <c r="I41" s="132"/>
      <c r="J41" s="132"/>
      <c r="K41" s="132"/>
      <c r="L41" s="132"/>
      <c r="M41" s="200" t="e">
        <f t="shared" si="0"/>
        <v>#REF!</v>
      </c>
      <c r="N41" s="200">
        <f t="shared" si="1"/>
        <v>0</v>
      </c>
    </row>
    <row r="42" spans="1:14" s="57" customFormat="1" ht="28.95" customHeight="1" x14ac:dyDescent="0.3">
      <c r="A42" s="56"/>
      <c r="B42" s="170"/>
      <c r="C42" s="171"/>
      <c r="D42" s="171"/>
      <c r="E42" s="171" t="s">
        <v>7</v>
      </c>
      <c r="F42" s="184"/>
      <c r="G42" s="199">
        <f t="shared" ref="G42:L42" si="4">G38+G35+G29+G28+G24+G19+G16+G14</f>
        <v>9445140</v>
      </c>
      <c r="H42" s="199">
        <f t="shared" si="4"/>
        <v>9157800</v>
      </c>
      <c r="I42" s="199">
        <f t="shared" si="4"/>
        <v>548055</v>
      </c>
      <c r="J42" s="199">
        <f t="shared" si="4"/>
        <v>2719600</v>
      </c>
      <c r="K42" s="199">
        <f t="shared" si="4"/>
        <v>1183000</v>
      </c>
      <c r="L42" s="199">
        <f t="shared" si="4"/>
        <v>0</v>
      </c>
      <c r="M42" s="199">
        <f>G42+J42</f>
        <v>12164740</v>
      </c>
      <c r="N42" s="199">
        <f>I42+L42</f>
        <v>548055</v>
      </c>
    </row>
    <row r="43" spans="1:14" ht="51" customHeight="1" x14ac:dyDescent="0.3">
      <c r="B43" s="143" t="s">
        <v>45</v>
      </c>
      <c r="C43" s="163"/>
      <c r="D43" s="163"/>
      <c r="E43" s="213" t="s">
        <v>196</v>
      </c>
      <c r="F43" s="20"/>
      <c r="G43" s="131"/>
      <c r="H43" s="131"/>
      <c r="I43" s="131"/>
      <c r="J43" s="131"/>
      <c r="K43" s="131"/>
      <c r="L43" s="131"/>
      <c r="M43" s="200"/>
      <c r="N43" s="200"/>
    </row>
    <row r="44" spans="1:14" ht="55.2" customHeight="1" x14ac:dyDescent="0.3">
      <c r="B44" s="143" t="s">
        <v>46</v>
      </c>
      <c r="C44" s="163"/>
      <c r="D44" s="163"/>
      <c r="E44" s="180" t="s">
        <v>196</v>
      </c>
      <c r="F44" s="20"/>
      <c r="G44" s="131"/>
      <c r="H44" s="131"/>
      <c r="I44" s="131"/>
      <c r="J44" s="131"/>
      <c r="K44" s="131"/>
      <c r="L44" s="131"/>
      <c r="M44" s="200"/>
      <c r="N44" s="200"/>
    </row>
    <row r="45" spans="1:14" s="8" customFormat="1" ht="50.25" customHeight="1" x14ac:dyDescent="0.25">
      <c r="A45" s="7"/>
      <c r="B45" s="143" t="s">
        <v>315</v>
      </c>
      <c r="C45" s="143" t="s">
        <v>313</v>
      </c>
      <c r="D45" s="143" t="s">
        <v>182</v>
      </c>
      <c r="E45" s="173" t="s">
        <v>314</v>
      </c>
      <c r="F45" s="184" t="s">
        <v>558</v>
      </c>
      <c r="G45" s="130">
        <f t="shared" ref="G45:L45" si="5">G59+G60+G61+G62</f>
        <v>305900</v>
      </c>
      <c r="H45" s="130">
        <f t="shared" si="5"/>
        <v>58000</v>
      </c>
      <c r="I45" s="130">
        <f t="shared" si="5"/>
        <v>27000</v>
      </c>
      <c r="J45" s="130">
        <f t="shared" si="5"/>
        <v>0</v>
      </c>
      <c r="K45" s="130">
        <f t="shared" si="5"/>
        <v>0</v>
      </c>
      <c r="L45" s="130">
        <f t="shared" si="5"/>
        <v>0</v>
      </c>
      <c r="M45" s="199">
        <f t="shared" ref="M45:M66" si="6">G45+J45</f>
        <v>305900</v>
      </c>
      <c r="N45" s="199">
        <f t="shared" si="1"/>
        <v>27000</v>
      </c>
    </row>
    <row r="46" spans="1:14" s="8" customFormat="1" ht="71.400000000000006" hidden="1" customHeight="1" x14ac:dyDescent="0.25">
      <c r="A46" s="7"/>
      <c r="B46" s="25"/>
      <c r="C46" s="16"/>
      <c r="D46" s="16"/>
      <c r="E46" s="21"/>
      <c r="F46" s="22"/>
      <c r="G46" s="94"/>
      <c r="H46" s="94"/>
      <c r="I46" s="94"/>
      <c r="J46" s="94"/>
      <c r="K46" s="94"/>
      <c r="L46" s="130"/>
      <c r="M46" s="200">
        <f t="shared" si="6"/>
        <v>0</v>
      </c>
      <c r="N46" s="200">
        <f t="shared" si="1"/>
        <v>0</v>
      </c>
    </row>
    <row r="47" spans="1:14" s="8" customFormat="1" ht="69.599999999999994" hidden="1" customHeight="1" x14ac:dyDescent="0.25">
      <c r="A47" s="7"/>
      <c r="B47" s="16"/>
      <c r="C47" s="23"/>
      <c r="D47" s="23"/>
      <c r="E47" s="23"/>
      <c r="F47" s="24" t="s">
        <v>366</v>
      </c>
      <c r="G47" s="94" t="e">
        <f>#REF!+J47</f>
        <v>#REF!</v>
      </c>
      <c r="H47" s="94"/>
      <c r="I47" s="94"/>
      <c r="J47" s="94">
        <f>J48+J49+J50</f>
        <v>0</v>
      </c>
      <c r="K47" s="94"/>
      <c r="L47" s="130"/>
      <c r="M47" s="200" t="e">
        <f t="shared" si="6"/>
        <v>#REF!</v>
      </c>
      <c r="N47" s="200">
        <f t="shared" si="1"/>
        <v>0</v>
      </c>
    </row>
    <row r="48" spans="1:14" s="8" customFormat="1" ht="23.4" hidden="1" customHeight="1" x14ac:dyDescent="0.3">
      <c r="A48" s="7"/>
      <c r="B48" s="69" t="s">
        <v>209</v>
      </c>
      <c r="C48" s="69" t="s">
        <v>105</v>
      </c>
      <c r="D48" s="69" t="s">
        <v>145</v>
      </c>
      <c r="E48" s="26" t="s">
        <v>210</v>
      </c>
      <c r="F48" s="20"/>
      <c r="G48" s="80" t="e">
        <f>#REF!+J48</f>
        <v>#REF!</v>
      </c>
      <c r="H48" s="80"/>
      <c r="I48" s="80"/>
      <c r="J48" s="80"/>
      <c r="K48" s="80"/>
      <c r="L48" s="131"/>
      <c r="M48" s="200" t="e">
        <f t="shared" si="6"/>
        <v>#REF!</v>
      </c>
      <c r="N48" s="200">
        <f t="shared" si="1"/>
        <v>0</v>
      </c>
    </row>
    <row r="49" spans="1:14" s="8" customFormat="1" ht="45" hidden="1" customHeight="1" x14ac:dyDescent="0.3">
      <c r="A49" s="7"/>
      <c r="B49" s="69" t="s">
        <v>367</v>
      </c>
      <c r="C49" s="69" t="s">
        <v>368</v>
      </c>
      <c r="D49" s="69" t="s">
        <v>146</v>
      </c>
      <c r="E49" s="30" t="s">
        <v>369</v>
      </c>
      <c r="F49" s="76"/>
      <c r="G49" s="104" t="e">
        <f>#REF!+J49</f>
        <v>#REF!</v>
      </c>
      <c r="H49" s="104"/>
      <c r="I49" s="104"/>
      <c r="J49" s="104"/>
      <c r="K49" s="104"/>
      <c r="L49" s="131"/>
      <c r="M49" s="200" t="e">
        <f t="shared" si="6"/>
        <v>#REF!</v>
      </c>
      <c r="N49" s="200">
        <f t="shared" si="1"/>
        <v>0</v>
      </c>
    </row>
    <row r="50" spans="1:14" s="8" customFormat="1" ht="45" hidden="1" customHeight="1" x14ac:dyDescent="0.3">
      <c r="A50" s="7"/>
      <c r="B50" s="66" t="s">
        <v>315</v>
      </c>
      <c r="C50" s="66" t="s">
        <v>313</v>
      </c>
      <c r="D50" s="66" t="s">
        <v>182</v>
      </c>
      <c r="E50" s="68" t="s">
        <v>314</v>
      </c>
      <c r="F50" s="76"/>
      <c r="G50" s="104" t="e">
        <f>#REF!+J50</f>
        <v>#REF!</v>
      </c>
      <c r="H50" s="104"/>
      <c r="I50" s="104"/>
      <c r="J50" s="104"/>
      <c r="K50" s="104"/>
      <c r="L50" s="131"/>
      <c r="M50" s="200" t="e">
        <f t="shared" si="6"/>
        <v>#REF!</v>
      </c>
      <c r="N50" s="200">
        <f t="shared" si="1"/>
        <v>0</v>
      </c>
    </row>
    <row r="51" spans="1:14" ht="90" hidden="1" customHeight="1" x14ac:dyDescent="0.25">
      <c r="B51" s="16"/>
      <c r="C51" s="16"/>
      <c r="D51" s="16"/>
      <c r="E51" s="16"/>
      <c r="F51" s="22" t="s">
        <v>217</v>
      </c>
      <c r="G51" s="94" t="e">
        <f>#REF!+J51</f>
        <v>#REF!</v>
      </c>
      <c r="H51" s="94"/>
      <c r="I51" s="94"/>
      <c r="J51" s="94">
        <f>SUM(J52:J63)</f>
        <v>46994</v>
      </c>
      <c r="K51" s="94"/>
      <c r="L51" s="130"/>
      <c r="M51" s="200" t="e">
        <f t="shared" si="6"/>
        <v>#REF!</v>
      </c>
      <c r="N51" s="200">
        <f t="shared" si="1"/>
        <v>0</v>
      </c>
    </row>
    <row r="52" spans="1:14" ht="63.6" hidden="1" customHeight="1" x14ac:dyDescent="0.25">
      <c r="B52" s="16" t="s">
        <v>267</v>
      </c>
      <c r="C52" s="16" t="s">
        <v>237</v>
      </c>
      <c r="D52" s="16" t="s">
        <v>238</v>
      </c>
      <c r="E52" s="21" t="s">
        <v>241</v>
      </c>
      <c r="F52" s="20"/>
      <c r="G52" s="80" t="e">
        <f>#REF!+J52</f>
        <v>#REF!</v>
      </c>
      <c r="H52" s="80"/>
      <c r="I52" s="80"/>
      <c r="J52" s="80"/>
      <c r="K52" s="80"/>
      <c r="L52" s="131"/>
      <c r="M52" s="200" t="e">
        <f t="shared" si="6"/>
        <v>#REF!</v>
      </c>
      <c r="N52" s="200">
        <f t="shared" si="1"/>
        <v>0</v>
      </c>
    </row>
    <row r="53" spans="1:14" ht="37.5" hidden="1" customHeight="1" x14ac:dyDescent="0.25">
      <c r="B53" s="16" t="s">
        <v>209</v>
      </c>
      <c r="C53" s="16" t="s">
        <v>105</v>
      </c>
      <c r="D53" s="16" t="s">
        <v>145</v>
      </c>
      <c r="E53" s="21" t="s">
        <v>210</v>
      </c>
      <c r="F53" s="20"/>
      <c r="G53" s="80" t="e">
        <f>#REF!+J53</f>
        <v>#REF!</v>
      </c>
      <c r="H53" s="80"/>
      <c r="I53" s="80"/>
      <c r="J53" s="80"/>
      <c r="K53" s="80"/>
      <c r="L53" s="131"/>
      <c r="M53" s="200" t="e">
        <f t="shared" si="6"/>
        <v>#REF!</v>
      </c>
      <c r="N53" s="200">
        <f t="shared" si="1"/>
        <v>0</v>
      </c>
    </row>
    <row r="54" spans="1:14" ht="86.4" hidden="1" customHeight="1" x14ac:dyDescent="0.25">
      <c r="B54" s="16" t="s">
        <v>211</v>
      </c>
      <c r="C54" s="16" t="s">
        <v>212</v>
      </c>
      <c r="D54" s="16" t="s">
        <v>146</v>
      </c>
      <c r="E54" s="21" t="s">
        <v>204</v>
      </c>
      <c r="F54" s="20"/>
      <c r="G54" s="80" t="e">
        <f>#REF!+J54</f>
        <v>#REF!</v>
      </c>
      <c r="H54" s="80"/>
      <c r="I54" s="80"/>
      <c r="J54" s="80"/>
      <c r="K54" s="80"/>
      <c r="L54" s="131"/>
      <c r="M54" s="200" t="e">
        <f t="shared" si="6"/>
        <v>#REF!</v>
      </c>
      <c r="N54" s="200">
        <f t="shared" si="1"/>
        <v>0</v>
      </c>
    </row>
    <row r="55" spans="1:14" ht="68.400000000000006" hidden="1" customHeight="1" x14ac:dyDescent="0.25">
      <c r="B55" s="16" t="s">
        <v>277</v>
      </c>
      <c r="C55" s="16" t="s">
        <v>278</v>
      </c>
      <c r="D55" s="16" t="s">
        <v>182</v>
      </c>
      <c r="E55" s="21" t="s">
        <v>279</v>
      </c>
      <c r="F55" s="20"/>
      <c r="G55" s="80" t="e">
        <f>#REF!+J55</f>
        <v>#REF!</v>
      </c>
      <c r="H55" s="80"/>
      <c r="I55" s="80"/>
      <c r="J55" s="80"/>
      <c r="K55" s="80"/>
      <c r="L55" s="131"/>
      <c r="M55" s="200" t="e">
        <f t="shared" si="6"/>
        <v>#REF!</v>
      </c>
      <c r="N55" s="200">
        <f t="shared" si="1"/>
        <v>0</v>
      </c>
    </row>
    <row r="56" spans="1:14" ht="50.4" hidden="1" customHeight="1" x14ac:dyDescent="0.3">
      <c r="B56" s="70" t="s">
        <v>268</v>
      </c>
      <c r="C56" s="70" t="s">
        <v>109</v>
      </c>
      <c r="D56" s="70" t="s">
        <v>248</v>
      </c>
      <c r="E56" s="30" t="s">
        <v>269</v>
      </c>
      <c r="F56" s="20"/>
      <c r="G56" s="80" t="e">
        <f>#REF!+J56</f>
        <v>#REF!</v>
      </c>
      <c r="H56" s="80"/>
      <c r="I56" s="80"/>
      <c r="J56" s="80"/>
      <c r="K56" s="80"/>
      <c r="L56" s="131"/>
      <c r="M56" s="200" t="e">
        <f t="shared" si="6"/>
        <v>#REF!</v>
      </c>
      <c r="N56" s="200">
        <f t="shared" si="1"/>
        <v>0</v>
      </c>
    </row>
    <row r="57" spans="1:14" ht="37.5" hidden="1" customHeight="1" x14ac:dyDescent="0.3">
      <c r="B57" s="69" t="s">
        <v>270</v>
      </c>
      <c r="C57" s="69" t="s">
        <v>271</v>
      </c>
      <c r="D57" s="69" t="s">
        <v>182</v>
      </c>
      <c r="E57" s="30" t="s">
        <v>272</v>
      </c>
      <c r="F57" s="20"/>
      <c r="G57" s="80" t="e">
        <f>#REF!+J57</f>
        <v>#REF!</v>
      </c>
      <c r="H57" s="80"/>
      <c r="I57" s="80"/>
      <c r="J57" s="80"/>
      <c r="K57" s="80"/>
      <c r="L57" s="131"/>
      <c r="M57" s="200" t="e">
        <f t="shared" si="6"/>
        <v>#REF!</v>
      </c>
      <c r="N57" s="200">
        <f t="shared" si="1"/>
        <v>0</v>
      </c>
    </row>
    <row r="58" spans="1:14" ht="13.5" hidden="1" customHeight="1" x14ac:dyDescent="0.25">
      <c r="B58" s="42" t="s">
        <v>301</v>
      </c>
      <c r="C58" s="42" t="s">
        <v>302</v>
      </c>
      <c r="D58" s="42" t="s">
        <v>182</v>
      </c>
      <c r="E58" s="81" t="s">
        <v>303</v>
      </c>
      <c r="F58" s="20"/>
      <c r="G58" s="80" t="e">
        <f>#REF!+J58</f>
        <v>#REF!</v>
      </c>
      <c r="H58" s="80"/>
      <c r="I58" s="80"/>
      <c r="J58" s="80"/>
      <c r="K58" s="80"/>
      <c r="L58" s="131"/>
      <c r="M58" s="200" t="e">
        <f t="shared" si="6"/>
        <v>#REF!</v>
      </c>
      <c r="N58" s="200">
        <f t="shared" si="1"/>
        <v>0</v>
      </c>
    </row>
    <row r="59" spans="1:14" ht="27" customHeight="1" x14ac:dyDescent="0.25">
      <c r="B59" s="170"/>
      <c r="C59" s="170"/>
      <c r="D59" s="170"/>
      <c r="E59" s="140"/>
      <c r="F59" s="183" t="s">
        <v>554</v>
      </c>
      <c r="G59" s="131">
        <v>25000</v>
      </c>
      <c r="H59" s="131"/>
      <c r="I59" s="131"/>
      <c r="J59" s="131"/>
      <c r="K59" s="131"/>
      <c r="L59" s="131"/>
      <c r="M59" s="200">
        <f t="shared" si="6"/>
        <v>25000</v>
      </c>
      <c r="N59" s="200">
        <f t="shared" si="1"/>
        <v>0</v>
      </c>
    </row>
    <row r="60" spans="1:14" ht="39" customHeight="1" x14ac:dyDescent="0.25">
      <c r="B60" s="170"/>
      <c r="C60" s="170"/>
      <c r="D60" s="170"/>
      <c r="E60" s="140"/>
      <c r="F60" s="183" t="s">
        <v>555</v>
      </c>
      <c r="G60" s="131">
        <v>176200</v>
      </c>
      <c r="H60" s="131">
        <v>27000</v>
      </c>
      <c r="I60" s="131">
        <v>27000</v>
      </c>
      <c r="J60" s="131"/>
      <c r="K60" s="131"/>
      <c r="L60" s="131"/>
      <c r="M60" s="200">
        <f t="shared" si="6"/>
        <v>176200</v>
      </c>
      <c r="N60" s="200">
        <f t="shared" si="1"/>
        <v>27000</v>
      </c>
    </row>
    <row r="61" spans="1:14" ht="27" customHeight="1" x14ac:dyDescent="0.25">
      <c r="B61" s="170"/>
      <c r="C61" s="170"/>
      <c r="D61" s="170"/>
      <c r="E61" s="140"/>
      <c r="F61" s="183" t="s">
        <v>556</v>
      </c>
      <c r="G61" s="131">
        <v>42700</v>
      </c>
      <c r="H61" s="131">
        <v>0</v>
      </c>
      <c r="I61" s="131">
        <v>0</v>
      </c>
      <c r="J61" s="131"/>
      <c r="K61" s="131"/>
      <c r="L61" s="131"/>
      <c r="M61" s="200">
        <f t="shared" si="6"/>
        <v>42700</v>
      </c>
      <c r="N61" s="200">
        <f t="shared" si="1"/>
        <v>0</v>
      </c>
    </row>
    <row r="62" spans="1:14" ht="47.25" customHeight="1" x14ac:dyDescent="0.25">
      <c r="B62" s="170"/>
      <c r="C62" s="170"/>
      <c r="D62" s="170"/>
      <c r="E62" s="140"/>
      <c r="F62" s="183" t="s">
        <v>557</v>
      </c>
      <c r="G62" s="131">
        <v>62000</v>
      </c>
      <c r="H62" s="131">
        <v>31000</v>
      </c>
      <c r="I62" s="131">
        <v>0</v>
      </c>
      <c r="J62" s="131"/>
      <c r="K62" s="131"/>
      <c r="L62" s="131"/>
      <c r="M62" s="200">
        <f t="shared" si="6"/>
        <v>62000</v>
      </c>
      <c r="N62" s="200">
        <f t="shared" si="1"/>
        <v>0</v>
      </c>
    </row>
    <row r="63" spans="1:14" ht="56.25" customHeight="1" x14ac:dyDescent="0.25">
      <c r="B63" s="170"/>
      <c r="C63" s="170"/>
      <c r="D63" s="170"/>
      <c r="E63" s="140"/>
      <c r="F63" s="184" t="s">
        <v>522</v>
      </c>
      <c r="G63" s="130">
        <f t="shared" ref="G63:N63" si="7">G64+G65+G66</f>
        <v>372712</v>
      </c>
      <c r="H63" s="130">
        <f t="shared" si="7"/>
        <v>372712</v>
      </c>
      <c r="I63" s="130">
        <f t="shared" si="7"/>
        <v>86219.47</v>
      </c>
      <c r="J63" s="130">
        <f t="shared" si="7"/>
        <v>46994</v>
      </c>
      <c r="K63" s="130">
        <f t="shared" si="7"/>
        <v>46994</v>
      </c>
      <c r="L63" s="130">
        <f t="shared" si="7"/>
        <v>46993.02</v>
      </c>
      <c r="M63" s="130">
        <f t="shared" si="7"/>
        <v>419706</v>
      </c>
      <c r="N63" s="130">
        <f t="shared" si="7"/>
        <v>133212.49</v>
      </c>
    </row>
    <row r="64" spans="1:14" ht="37.5" customHeight="1" x14ac:dyDescent="0.25">
      <c r="B64" s="170" t="s">
        <v>525</v>
      </c>
      <c r="C64" s="170" t="s">
        <v>520</v>
      </c>
      <c r="D64" s="170" t="s">
        <v>43</v>
      </c>
      <c r="E64" s="140" t="s">
        <v>519</v>
      </c>
      <c r="F64" s="183" t="s">
        <v>581</v>
      </c>
      <c r="G64" s="131">
        <v>71000</v>
      </c>
      <c r="H64" s="131">
        <v>71000</v>
      </c>
      <c r="I64" s="131">
        <v>39111.019999999997</v>
      </c>
      <c r="J64" s="131">
        <v>46994</v>
      </c>
      <c r="K64" s="131">
        <v>46994</v>
      </c>
      <c r="L64" s="131">
        <v>46993.02</v>
      </c>
      <c r="M64" s="200">
        <f t="shared" si="6"/>
        <v>117994</v>
      </c>
      <c r="N64" s="200">
        <f t="shared" si="1"/>
        <v>86104.04</v>
      </c>
    </row>
    <row r="65" spans="1:14" ht="37.5" customHeight="1" x14ac:dyDescent="0.25">
      <c r="B65" s="170"/>
      <c r="C65" s="170"/>
      <c r="D65" s="170"/>
      <c r="E65" s="140"/>
      <c r="F65" s="183" t="s">
        <v>566</v>
      </c>
      <c r="G65" s="131">
        <v>252006</v>
      </c>
      <c r="H65" s="131">
        <v>252006</v>
      </c>
      <c r="I65" s="131">
        <v>47108.45</v>
      </c>
      <c r="J65" s="131">
        <v>0</v>
      </c>
      <c r="K65" s="131">
        <v>0</v>
      </c>
      <c r="L65" s="131">
        <v>0</v>
      </c>
      <c r="M65" s="200">
        <f t="shared" si="6"/>
        <v>252006</v>
      </c>
      <c r="N65" s="200">
        <f t="shared" si="1"/>
        <v>47108.45</v>
      </c>
    </row>
    <row r="66" spans="1:14" ht="37.5" customHeight="1" x14ac:dyDescent="0.25">
      <c r="B66" s="170"/>
      <c r="C66" s="170"/>
      <c r="D66" s="170"/>
      <c r="E66" s="140"/>
      <c r="F66" s="183" t="s">
        <v>582</v>
      </c>
      <c r="G66" s="131">
        <v>49706</v>
      </c>
      <c r="H66" s="131">
        <v>49706</v>
      </c>
      <c r="I66" s="131">
        <v>0</v>
      </c>
      <c r="J66" s="131"/>
      <c r="K66" s="131"/>
      <c r="L66" s="131"/>
      <c r="M66" s="200">
        <f t="shared" si="6"/>
        <v>49706</v>
      </c>
      <c r="N66" s="200">
        <f t="shared" si="1"/>
        <v>0</v>
      </c>
    </row>
    <row r="67" spans="1:14" s="57" customFormat="1" ht="47.4" customHeight="1" x14ac:dyDescent="0.3">
      <c r="A67" s="56"/>
      <c r="B67" s="170"/>
      <c r="C67" s="171"/>
      <c r="D67" s="171"/>
      <c r="E67" s="171" t="s">
        <v>7</v>
      </c>
      <c r="F67" s="184"/>
      <c r="G67" s="199">
        <f t="shared" ref="G67:L67" si="8">G63+G45</f>
        <v>678612</v>
      </c>
      <c r="H67" s="199">
        <f t="shared" si="8"/>
        <v>430712</v>
      </c>
      <c r="I67" s="199">
        <f t="shared" si="8"/>
        <v>113219.47</v>
      </c>
      <c r="J67" s="199">
        <f t="shared" si="8"/>
        <v>46994</v>
      </c>
      <c r="K67" s="199">
        <f t="shared" si="8"/>
        <v>46994</v>
      </c>
      <c r="L67" s="199">
        <f t="shared" si="8"/>
        <v>46993.02</v>
      </c>
      <c r="M67" s="199">
        <f>G67+J67</f>
        <v>725606</v>
      </c>
      <c r="N67" s="199">
        <f>I67+L67</f>
        <v>160212.49</v>
      </c>
    </row>
    <row r="68" spans="1:14" s="57" customFormat="1" ht="65.25" customHeight="1" x14ac:dyDescent="0.3">
      <c r="A68" s="56"/>
      <c r="B68" s="146" t="s">
        <v>396</v>
      </c>
      <c r="C68" s="168"/>
      <c r="D68" s="168"/>
      <c r="E68" s="213" t="s">
        <v>398</v>
      </c>
      <c r="F68" s="184"/>
      <c r="G68" s="130"/>
      <c r="H68" s="130"/>
      <c r="I68" s="130"/>
      <c r="J68" s="130"/>
      <c r="K68" s="130"/>
      <c r="L68" s="130"/>
      <c r="M68" s="200"/>
      <c r="N68" s="200"/>
    </row>
    <row r="69" spans="1:14" s="57" customFormat="1" ht="51" customHeight="1" x14ac:dyDescent="0.3">
      <c r="A69" s="56"/>
      <c r="B69" s="146" t="s">
        <v>397</v>
      </c>
      <c r="C69" s="168"/>
      <c r="D69" s="168"/>
      <c r="E69" s="180" t="s">
        <v>398</v>
      </c>
      <c r="F69" s="184"/>
      <c r="G69" s="130"/>
      <c r="H69" s="130"/>
      <c r="I69" s="130"/>
      <c r="J69" s="130"/>
      <c r="K69" s="130"/>
      <c r="L69" s="130"/>
      <c r="M69" s="200"/>
      <c r="N69" s="200"/>
    </row>
    <row r="70" spans="1:14" s="57" customFormat="1" ht="60.6" customHeight="1" x14ac:dyDescent="0.3">
      <c r="A70" s="56"/>
      <c r="B70" s="170"/>
      <c r="C70" s="171"/>
      <c r="D70" s="171"/>
      <c r="E70" s="171"/>
      <c r="F70" s="184" t="s">
        <v>356</v>
      </c>
      <c r="G70" s="130">
        <f t="shared" ref="G70:L70" si="9">G71+G72+G74+G75+G80+G81+G84+G85+G103</f>
        <v>16701673</v>
      </c>
      <c r="H70" s="130">
        <f t="shared" si="9"/>
        <v>5882439</v>
      </c>
      <c r="I70" s="130">
        <f t="shared" si="9"/>
        <v>2878991.7</v>
      </c>
      <c r="J70" s="130">
        <f t="shared" si="9"/>
        <v>44300</v>
      </c>
      <c r="K70" s="130">
        <f t="shared" si="9"/>
        <v>44300</v>
      </c>
      <c r="L70" s="130">
        <f t="shared" si="9"/>
        <v>0</v>
      </c>
      <c r="M70" s="199">
        <f t="shared" ref="M70:M114" si="10">G70+J70</f>
        <v>16745973</v>
      </c>
      <c r="N70" s="199">
        <f t="shared" si="1"/>
        <v>2878991.7</v>
      </c>
    </row>
    <row r="71" spans="1:14" s="57" customFormat="1" ht="93" customHeight="1" x14ac:dyDescent="0.3">
      <c r="A71" s="56"/>
      <c r="B71" s="146" t="s">
        <v>401</v>
      </c>
      <c r="C71" s="146" t="s">
        <v>215</v>
      </c>
      <c r="D71" s="146" t="s">
        <v>147</v>
      </c>
      <c r="E71" s="185" t="s">
        <v>316</v>
      </c>
      <c r="F71" s="183" t="s">
        <v>504</v>
      </c>
      <c r="G71" s="131">
        <v>8542187</v>
      </c>
      <c r="H71" s="131">
        <v>2838296</v>
      </c>
      <c r="I71" s="131">
        <v>1954613.95</v>
      </c>
      <c r="J71" s="131">
        <v>0</v>
      </c>
      <c r="K71" s="131">
        <v>0</v>
      </c>
      <c r="L71" s="131">
        <v>0</v>
      </c>
      <c r="M71" s="200">
        <f>G71+J71</f>
        <v>8542187</v>
      </c>
      <c r="N71" s="200">
        <f t="shared" si="1"/>
        <v>1954613.95</v>
      </c>
    </row>
    <row r="72" spans="1:14" s="57" customFormat="1" ht="72.599999999999994" customHeight="1" x14ac:dyDescent="0.3">
      <c r="A72" s="56"/>
      <c r="B72" s="170" t="s">
        <v>402</v>
      </c>
      <c r="C72" s="170" t="s">
        <v>68</v>
      </c>
      <c r="D72" s="146" t="s">
        <v>69</v>
      </c>
      <c r="E72" s="144" t="s">
        <v>219</v>
      </c>
      <c r="F72" s="183" t="s">
        <v>503</v>
      </c>
      <c r="G72" s="131">
        <v>1069043</v>
      </c>
      <c r="H72" s="131">
        <v>287426</v>
      </c>
      <c r="I72" s="131">
        <v>96784.29</v>
      </c>
      <c r="J72" s="131">
        <v>44300</v>
      </c>
      <c r="K72" s="131">
        <v>44300</v>
      </c>
      <c r="L72" s="131">
        <v>0</v>
      </c>
      <c r="M72" s="200">
        <f t="shared" si="10"/>
        <v>1113343</v>
      </c>
      <c r="N72" s="200">
        <f t="shared" si="1"/>
        <v>96784.29</v>
      </c>
    </row>
    <row r="73" spans="1:14" s="57" customFormat="1" ht="33" hidden="1" customHeight="1" x14ac:dyDescent="0.3">
      <c r="A73" s="56"/>
      <c r="B73" s="170"/>
      <c r="C73" s="170"/>
      <c r="D73" s="170"/>
      <c r="E73" s="140"/>
      <c r="F73" s="183"/>
      <c r="G73" s="131" t="e">
        <f>#REF!+J73</f>
        <v>#REF!</v>
      </c>
      <c r="H73" s="131"/>
      <c r="I73" s="131"/>
      <c r="J73" s="131"/>
      <c r="K73" s="131"/>
      <c r="L73" s="131"/>
      <c r="M73" s="200" t="e">
        <f t="shared" si="10"/>
        <v>#REF!</v>
      </c>
      <c r="N73" s="200">
        <f t="shared" si="1"/>
        <v>0</v>
      </c>
    </row>
    <row r="74" spans="1:14" s="57" customFormat="1" ht="57" customHeight="1" x14ac:dyDescent="0.3">
      <c r="A74" s="56"/>
      <c r="B74" s="143" t="s">
        <v>403</v>
      </c>
      <c r="C74" s="143" t="s">
        <v>50</v>
      </c>
      <c r="D74" s="143" t="s">
        <v>51</v>
      </c>
      <c r="E74" s="186" t="s">
        <v>52</v>
      </c>
      <c r="F74" s="183" t="s">
        <v>205</v>
      </c>
      <c r="G74" s="131">
        <v>34920</v>
      </c>
      <c r="H74" s="131">
        <v>0</v>
      </c>
      <c r="I74" s="131">
        <v>0</v>
      </c>
      <c r="J74" s="131">
        <v>0</v>
      </c>
      <c r="K74" s="131">
        <v>0</v>
      </c>
      <c r="L74" s="131">
        <v>0</v>
      </c>
      <c r="M74" s="200">
        <f t="shared" si="10"/>
        <v>34920</v>
      </c>
      <c r="N74" s="200">
        <f t="shared" si="1"/>
        <v>0</v>
      </c>
    </row>
    <row r="75" spans="1:14" s="57" customFormat="1" ht="33" customHeight="1" x14ac:dyDescent="0.3">
      <c r="A75" s="56"/>
      <c r="B75" s="143" t="s">
        <v>404</v>
      </c>
      <c r="C75" s="143" t="s">
        <v>54</v>
      </c>
      <c r="D75" s="143" t="s">
        <v>51</v>
      </c>
      <c r="E75" s="144" t="s">
        <v>55</v>
      </c>
      <c r="F75" s="183"/>
      <c r="G75" s="131">
        <f t="shared" ref="G75:L75" si="11">G77+G78+G79</f>
        <v>98055</v>
      </c>
      <c r="H75" s="131">
        <f t="shared" si="11"/>
        <v>64181</v>
      </c>
      <c r="I75" s="131">
        <f t="shared" si="11"/>
        <v>2950</v>
      </c>
      <c r="J75" s="131">
        <f t="shared" si="11"/>
        <v>0</v>
      </c>
      <c r="K75" s="131">
        <f t="shared" si="11"/>
        <v>0</v>
      </c>
      <c r="L75" s="131">
        <f t="shared" si="11"/>
        <v>0</v>
      </c>
      <c r="M75" s="200">
        <f t="shared" si="10"/>
        <v>98055</v>
      </c>
      <c r="N75" s="200">
        <f t="shared" si="1"/>
        <v>2950</v>
      </c>
    </row>
    <row r="76" spans="1:14" s="57" customFormat="1" ht="33" hidden="1" customHeight="1" x14ac:dyDescent="0.3">
      <c r="A76" s="56"/>
      <c r="B76" s="48"/>
      <c r="C76" s="48"/>
      <c r="D76" s="48"/>
      <c r="E76" s="49"/>
      <c r="F76" s="20" t="s">
        <v>399</v>
      </c>
      <c r="G76" s="94" t="e">
        <f>#REF!+J76</f>
        <v>#REF!</v>
      </c>
      <c r="H76" s="94"/>
      <c r="I76" s="80"/>
      <c r="J76" s="80"/>
      <c r="K76" s="80"/>
      <c r="L76" s="131"/>
      <c r="M76" s="200" t="e">
        <f t="shared" si="10"/>
        <v>#REF!</v>
      </c>
      <c r="N76" s="200">
        <f t="shared" si="1"/>
        <v>0</v>
      </c>
    </row>
    <row r="77" spans="1:14" s="57" customFormat="1" ht="33" customHeight="1" x14ac:dyDescent="0.3">
      <c r="A77" s="56"/>
      <c r="B77" s="143"/>
      <c r="C77" s="143"/>
      <c r="D77" s="143"/>
      <c r="E77" s="144"/>
      <c r="F77" s="140" t="s">
        <v>489</v>
      </c>
      <c r="G77" s="131">
        <v>6000</v>
      </c>
      <c r="H77" s="131">
        <v>3000</v>
      </c>
      <c r="I77" s="131">
        <v>0</v>
      </c>
      <c r="J77" s="131">
        <v>0</v>
      </c>
      <c r="K77" s="131">
        <v>0</v>
      </c>
      <c r="L77" s="131">
        <v>0</v>
      </c>
      <c r="M77" s="200">
        <f t="shared" si="10"/>
        <v>6000</v>
      </c>
      <c r="N77" s="200">
        <f t="shared" si="1"/>
        <v>0</v>
      </c>
    </row>
    <row r="78" spans="1:14" s="57" customFormat="1" ht="66" customHeight="1" x14ac:dyDescent="0.3">
      <c r="A78" s="56"/>
      <c r="B78" s="170"/>
      <c r="C78" s="170"/>
      <c r="D78" s="170"/>
      <c r="E78" s="170"/>
      <c r="F78" s="183" t="s">
        <v>501</v>
      </c>
      <c r="G78" s="131">
        <v>30000</v>
      </c>
      <c r="H78" s="131">
        <v>30000</v>
      </c>
      <c r="I78" s="131">
        <v>0</v>
      </c>
      <c r="J78" s="131">
        <v>0</v>
      </c>
      <c r="K78" s="131">
        <v>0</v>
      </c>
      <c r="L78" s="131">
        <v>0</v>
      </c>
      <c r="M78" s="200">
        <f t="shared" si="10"/>
        <v>30000</v>
      </c>
      <c r="N78" s="200">
        <f t="shared" si="1"/>
        <v>0</v>
      </c>
    </row>
    <row r="79" spans="1:14" s="57" customFormat="1" ht="92.25" customHeight="1" x14ac:dyDescent="0.3">
      <c r="A79" s="56"/>
      <c r="B79" s="194"/>
      <c r="C79" s="170"/>
      <c r="D79" s="170"/>
      <c r="E79" s="170"/>
      <c r="F79" s="183" t="s">
        <v>502</v>
      </c>
      <c r="G79" s="131">
        <v>62055</v>
      </c>
      <c r="H79" s="131">
        <v>31181</v>
      </c>
      <c r="I79" s="131">
        <v>2950</v>
      </c>
      <c r="J79" s="131">
        <v>0</v>
      </c>
      <c r="K79" s="131">
        <v>0</v>
      </c>
      <c r="L79" s="131">
        <v>0</v>
      </c>
      <c r="M79" s="200">
        <f t="shared" si="10"/>
        <v>62055</v>
      </c>
      <c r="N79" s="200">
        <f t="shared" si="1"/>
        <v>2950</v>
      </c>
    </row>
    <row r="80" spans="1:14" s="57" customFormat="1" ht="75.75" customHeight="1" x14ac:dyDescent="0.3">
      <c r="A80" s="56"/>
      <c r="B80" s="143" t="s">
        <v>405</v>
      </c>
      <c r="C80" s="143" t="s">
        <v>57</v>
      </c>
      <c r="D80" s="143" t="s">
        <v>51</v>
      </c>
      <c r="E80" s="144" t="s">
        <v>58</v>
      </c>
      <c r="F80" s="145" t="s">
        <v>505</v>
      </c>
      <c r="G80" s="131">
        <v>27250</v>
      </c>
      <c r="H80" s="131">
        <v>6813</v>
      </c>
      <c r="I80" s="131">
        <v>0</v>
      </c>
      <c r="J80" s="131">
        <v>0</v>
      </c>
      <c r="K80" s="131">
        <v>0</v>
      </c>
      <c r="L80" s="131">
        <v>0</v>
      </c>
      <c r="M80" s="200">
        <f t="shared" si="10"/>
        <v>27250</v>
      </c>
      <c r="N80" s="200">
        <f t="shared" ref="N80:N143" si="12">I80+L80</f>
        <v>0</v>
      </c>
    </row>
    <row r="81" spans="1:14" s="57" customFormat="1" ht="43.95" customHeight="1" x14ac:dyDescent="0.3">
      <c r="A81" s="56"/>
      <c r="B81" s="143" t="s">
        <v>406</v>
      </c>
      <c r="C81" s="143" t="s">
        <v>151</v>
      </c>
      <c r="D81" s="143" t="s">
        <v>51</v>
      </c>
      <c r="E81" s="144" t="s">
        <v>152</v>
      </c>
      <c r="F81" s="141" t="s">
        <v>490</v>
      </c>
      <c r="G81" s="131">
        <v>910000</v>
      </c>
      <c r="H81" s="131">
        <v>374500</v>
      </c>
      <c r="I81" s="131">
        <v>126000</v>
      </c>
      <c r="J81" s="131">
        <v>0</v>
      </c>
      <c r="K81" s="131">
        <v>0</v>
      </c>
      <c r="L81" s="131">
        <v>0</v>
      </c>
      <c r="M81" s="200">
        <f t="shared" si="10"/>
        <v>910000</v>
      </c>
      <c r="N81" s="200">
        <f t="shared" si="12"/>
        <v>126000</v>
      </c>
    </row>
    <row r="82" spans="1:14" s="57" customFormat="1" ht="33" hidden="1" customHeight="1" x14ac:dyDescent="0.3">
      <c r="A82" s="56"/>
      <c r="B82" s="143"/>
      <c r="C82" s="143"/>
      <c r="D82" s="143"/>
      <c r="E82" s="144"/>
      <c r="F82" s="145" t="s">
        <v>400</v>
      </c>
      <c r="G82" s="131" t="e">
        <f>#REF!+J82</f>
        <v>#REF!</v>
      </c>
      <c r="H82" s="131"/>
      <c r="I82" s="131"/>
      <c r="J82" s="131"/>
      <c r="K82" s="131"/>
      <c r="L82" s="131"/>
      <c r="M82" s="200" t="e">
        <f t="shared" si="10"/>
        <v>#REF!</v>
      </c>
      <c r="N82" s="200">
        <f t="shared" si="12"/>
        <v>0</v>
      </c>
    </row>
    <row r="83" spans="1:14" s="57" customFormat="1" ht="60.6" hidden="1" customHeight="1" x14ac:dyDescent="0.3">
      <c r="A83" s="56"/>
      <c r="B83" s="143"/>
      <c r="C83" s="143"/>
      <c r="D83" s="143"/>
      <c r="E83" s="144"/>
      <c r="F83" s="183" t="s">
        <v>305</v>
      </c>
      <c r="G83" s="131" t="e">
        <f>#REF!+J83</f>
        <v>#REF!</v>
      </c>
      <c r="H83" s="131"/>
      <c r="I83" s="131"/>
      <c r="J83" s="131"/>
      <c r="K83" s="131"/>
      <c r="L83" s="131"/>
      <c r="M83" s="200" t="e">
        <f t="shared" si="10"/>
        <v>#REF!</v>
      </c>
      <c r="N83" s="200">
        <f t="shared" si="12"/>
        <v>0</v>
      </c>
    </row>
    <row r="84" spans="1:14" s="57" customFormat="1" ht="33" customHeight="1" x14ac:dyDescent="0.3">
      <c r="A84" s="56"/>
      <c r="B84" s="143" t="s">
        <v>407</v>
      </c>
      <c r="C84" s="143" t="s">
        <v>60</v>
      </c>
      <c r="D84" s="143" t="s">
        <v>51</v>
      </c>
      <c r="E84" s="144" t="s">
        <v>61</v>
      </c>
      <c r="F84" s="141" t="s">
        <v>491</v>
      </c>
      <c r="G84" s="131">
        <v>1612000</v>
      </c>
      <c r="H84" s="131">
        <v>543000</v>
      </c>
      <c r="I84" s="131">
        <v>119769.34</v>
      </c>
      <c r="J84" s="131">
        <v>0</v>
      </c>
      <c r="K84" s="131">
        <v>0</v>
      </c>
      <c r="L84" s="131">
        <v>0</v>
      </c>
      <c r="M84" s="200">
        <f t="shared" si="10"/>
        <v>1612000</v>
      </c>
      <c r="N84" s="200">
        <f t="shared" si="12"/>
        <v>119769.34</v>
      </c>
    </row>
    <row r="85" spans="1:14" s="57" customFormat="1" ht="33" customHeight="1" x14ac:dyDescent="0.3">
      <c r="A85" s="56"/>
      <c r="B85" s="143" t="s">
        <v>408</v>
      </c>
      <c r="C85" s="143" t="s">
        <v>63</v>
      </c>
      <c r="D85" s="143" t="s">
        <v>51</v>
      </c>
      <c r="E85" s="144" t="s">
        <v>64</v>
      </c>
      <c r="F85" s="161" t="s">
        <v>492</v>
      </c>
      <c r="G85" s="131">
        <f t="shared" ref="G85:L85" si="13">SUM(G94:G102)</f>
        <v>4408218</v>
      </c>
      <c r="H85" s="131">
        <f t="shared" si="13"/>
        <v>1768223</v>
      </c>
      <c r="I85" s="131">
        <f t="shared" si="13"/>
        <v>578874.12</v>
      </c>
      <c r="J85" s="131">
        <f t="shared" si="13"/>
        <v>0</v>
      </c>
      <c r="K85" s="131">
        <f t="shared" si="13"/>
        <v>0</v>
      </c>
      <c r="L85" s="131">
        <f t="shared" si="13"/>
        <v>0</v>
      </c>
      <c r="M85" s="200">
        <f t="shared" si="10"/>
        <v>4408218</v>
      </c>
      <c r="N85" s="200">
        <f t="shared" si="12"/>
        <v>578874.12</v>
      </c>
    </row>
    <row r="86" spans="1:14" s="57" customFormat="1" ht="39" hidden="1" customHeight="1" x14ac:dyDescent="0.3">
      <c r="A86" s="56"/>
      <c r="B86" s="17"/>
      <c r="C86" s="17"/>
      <c r="D86" s="17"/>
      <c r="E86" s="17"/>
      <c r="F86" s="18" t="s">
        <v>186</v>
      </c>
      <c r="G86" s="80" t="e">
        <f>#REF!+J86</f>
        <v>#REF!</v>
      </c>
      <c r="H86" s="80"/>
      <c r="I86" s="80"/>
      <c r="J86" s="80"/>
      <c r="K86" s="80"/>
      <c r="L86" s="131"/>
      <c r="M86" s="200" t="e">
        <f t="shared" si="10"/>
        <v>#REF!</v>
      </c>
      <c r="N86" s="200">
        <f t="shared" si="12"/>
        <v>0</v>
      </c>
    </row>
    <row r="87" spans="1:14" s="57" customFormat="1" ht="46.2" hidden="1" customHeight="1" x14ac:dyDescent="0.3">
      <c r="A87" s="56"/>
      <c r="B87" s="17"/>
      <c r="C87" s="17"/>
      <c r="D87" s="17"/>
      <c r="E87" s="17"/>
      <c r="F87" s="18" t="s">
        <v>392</v>
      </c>
      <c r="G87" s="80" t="e">
        <f>#REF!+J87</f>
        <v>#REF!</v>
      </c>
      <c r="H87" s="80"/>
      <c r="I87" s="80"/>
      <c r="J87" s="80"/>
      <c r="K87" s="80"/>
      <c r="L87" s="131"/>
      <c r="M87" s="200" t="e">
        <f t="shared" si="10"/>
        <v>#REF!</v>
      </c>
      <c r="N87" s="200">
        <f t="shared" si="12"/>
        <v>0</v>
      </c>
    </row>
    <row r="88" spans="1:14" s="57" customFormat="1" ht="75" hidden="1" customHeight="1" x14ac:dyDescent="0.3">
      <c r="A88" s="56"/>
      <c r="B88" s="17"/>
      <c r="C88" s="17"/>
      <c r="D88" s="17"/>
      <c r="E88" s="17"/>
      <c r="F88" s="18" t="s">
        <v>187</v>
      </c>
      <c r="G88" s="80" t="e">
        <f>#REF!+J88</f>
        <v>#REF!</v>
      </c>
      <c r="H88" s="80"/>
      <c r="I88" s="80"/>
      <c r="J88" s="80"/>
      <c r="K88" s="80"/>
      <c r="L88" s="131"/>
      <c r="M88" s="200" t="e">
        <f t="shared" si="10"/>
        <v>#REF!</v>
      </c>
      <c r="N88" s="200">
        <f t="shared" si="12"/>
        <v>0</v>
      </c>
    </row>
    <row r="89" spans="1:14" s="57" customFormat="1" ht="48.6" hidden="1" customHeight="1" x14ac:dyDescent="0.3">
      <c r="A89" s="56"/>
      <c r="B89" s="44"/>
      <c r="C89" s="44"/>
      <c r="D89" s="44"/>
      <c r="E89" s="44"/>
      <c r="F89" s="18" t="s">
        <v>188</v>
      </c>
      <c r="G89" s="80" t="e">
        <f>#REF!+J89</f>
        <v>#REF!</v>
      </c>
      <c r="H89" s="80"/>
      <c r="I89" s="80"/>
      <c r="J89" s="80"/>
      <c r="K89" s="80"/>
      <c r="L89" s="131"/>
      <c r="M89" s="200" t="e">
        <f t="shared" si="10"/>
        <v>#REF!</v>
      </c>
      <c r="N89" s="200">
        <f t="shared" si="12"/>
        <v>0</v>
      </c>
    </row>
    <row r="90" spans="1:14" s="57" customFormat="1" ht="51" hidden="1" customHeight="1" x14ac:dyDescent="0.3">
      <c r="A90" s="56"/>
      <c r="B90" s="44"/>
      <c r="C90" s="44"/>
      <c r="D90" s="44"/>
      <c r="E90" s="44"/>
      <c r="F90" s="18" t="s">
        <v>434</v>
      </c>
      <c r="G90" s="80" t="e">
        <f>#REF!+J90</f>
        <v>#REF!</v>
      </c>
      <c r="H90" s="80"/>
      <c r="I90" s="80"/>
      <c r="J90" s="80"/>
      <c r="K90" s="80"/>
      <c r="L90" s="131"/>
      <c r="M90" s="200" t="e">
        <f t="shared" si="10"/>
        <v>#REF!</v>
      </c>
      <c r="N90" s="200">
        <f t="shared" si="12"/>
        <v>0</v>
      </c>
    </row>
    <row r="91" spans="1:14" s="57" customFormat="1" ht="48.6" hidden="1" customHeight="1" x14ac:dyDescent="0.3">
      <c r="A91" s="56"/>
      <c r="B91" s="44"/>
      <c r="C91" s="44"/>
      <c r="D91" s="44"/>
      <c r="E91" s="44"/>
      <c r="F91" s="18" t="s">
        <v>339</v>
      </c>
      <c r="G91" s="80" t="e">
        <f>#REF!+J91</f>
        <v>#REF!</v>
      </c>
      <c r="H91" s="80"/>
      <c r="I91" s="80"/>
      <c r="J91" s="80"/>
      <c r="K91" s="80"/>
      <c r="L91" s="131"/>
      <c r="M91" s="200" t="e">
        <f t="shared" si="10"/>
        <v>#REF!</v>
      </c>
      <c r="N91" s="200">
        <f t="shared" si="12"/>
        <v>0</v>
      </c>
    </row>
    <row r="92" spans="1:14" s="57" customFormat="1" ht="174.6" hidden="1" customHeight="1" x14ac:dyDescent="0.3">
      <c r="A92" s="56"/>
      <c r="B92" s="44"/>
      <c r="C92" s="44"/>
      <c r="D92" s="44"/>
      <c r="E92" s="44"/>
      <c r="F92" s="31" t="s">
        <v>391</v>
      </c>
      <c r="G92" s="80" t="e">
        <f>#REF!+J92</f>
        <v>#REF!</v>
      </c>
      <c r="H92" s="80"/>
      <c r="I92" s="80"/>
      <c r="J92" s="80"/>
      <c r="K92" s="80"/>
      <c r="L92" s="131"/>
      <c r="M92" s="200" t="e">
        <f t="shared" si="10"/>
        <v>#REF!</v>
      </c>
      <c r="N92" s="200">
        <f t="shared" si="12"/>
        <v>0</v>
      </c>
    </row>
    <row r="93" spans="1:14" s="57" customFormat="1" ht="64.95" hidden="1" customHeight="1" x14ac:dyDescent="0.3">
      <c r="A93" s="56"/>
      <c r="B93" s="45"/>
      <c r="C93" s="45"/>
      <c r="D93" s="45"/>
      <c r="E93" s="45"/>
      <c r="F93" s="18" t="s">
        <v>66</v>
      </c>
      <c r="G93" s="80" t="e">
        <f>#REF!+J93</f>
        <v>#REF!</v>
      </c>
      <c r="H93" s="80"/>
      <c r="I93" s="80"/>
      <c r="J93" s="80"/>
      <c r="K93" s="80"/>
      <c r="L93" s="131"/>
      <c r="M93" s="200" t="e">
        <f t="shared" si="10"/>
        <v>#REF!</v>
      </c>
      <c r="N93" s="200">
        <f t="shared" si="12"/>
        <v>0</v>
      </c>
    </row>
    <row r="94" spans="1:14" s="57" customFormat="1" ht="132.75" customHeight="1" x14ac:dyDescent="0.3">
      <c r="A94" s="56"/>
      <c r="B94" s="1"/>
      <c r="C94" s="1"/>
      <c r="D94" s="1"/>
      <c r="E94" s="1"/>
      <c r="F94" s="161" t="s">
        <v>500</v>
      </c>
      <c r="G94" s="131">
        <v>2065159</v>
      </c>
      <c r="H94" s="131">
        <v>531095</v>
      </c>
      <c r="I94" s="131">
        <v>451913.11</v>
      </c>
      <c r="J94" s="131">
        <v>0</v>
      </c>
      <c r="K94" s="131">
        <v>0</v>
      </c>
      <c r="L94" s="131">
        <v>0</v>
      </c>
      <c r="M94" s="200">
        <f t="shared" si="10"/>
        <v>2065159</v>
      </c>
      <c r="N94" s="200">
        <f t="shared" si="12"/>
        <v>451913.11</v>
      </c>
    </row>
    <row r="95" spans="1:14" s="57" customFormat="1" ht="35.25" customHeight="1" x14ac:dyDescent="0.3">
      <c r="A95" s="56"/>
      <c r="B95" s="1"/>
      <c r="C95" s="1"/>
      <c r="D95" s="1"/>
      <c r="E95" s="1"/>
      <c r="F95" s="161" t="s">
        <v>493</v>
      </c>
      <c r="G95" s="131">
        <v>264000</v>
      </c>
      <c r="H95" s="131">
        <v>66000</v>
      </c>
      <c r="I95" s="131">
        <v>60000</v>
      </c>
      <c r="J95" s="131">
        <v>0</v>
      </c>
      <c r="K95" s="131">
        <v>0</v>
      </c>
      <c r="L95" s="131">
        <v>0</v>
      </c>
      <c r="M95" s="200">
        <f t="shared" si="10"/>
        <v>264000</v>
      </c>
      <c r="N95" s="200">
        <f t="shared" si="12"/>
        <v>60000</v>
      </c>
    </row>
    <row r="96" spans="1:14" s="57" customFormat="1" ht="63.75" customHeight="1" x14ac:dyDescent="0.3">
      <c r="A96" s="56"/>
      <c r="B96" s="1"/>
      <c r="C96" s="1"/>
      <c r="D96" s="1"/>
      <c r="E96" s="1"/>
      <c r="F96" s="161" t="s">
        <v>498</v>
      </c>
      <c r="G96" s="131">
        <f>105000+82798</f>
        <v>187798</v>
      </c>
      <c r="H96" s="131">
        <v>26250</v>
      </c>
      <c r="I96" s="131">
        <v>5460</v>
      </c>
      <c r="J96" s="131">
        <v>0</v>
      </c>
      <c r="K96" s="131">
        <v>0</v>
      </c>
      <c r="L96" s="131">
        <v>0</v>
      </c>
      <c r="M96" s="200">
        <f t="shared" si="10"/>
        <v>187798</v>
      </c>
      <c r="N96" s="200">
        <f t="shared" si="12"/>
        <v>5460</v>
      </c>
    </row>
    <row r="97" spans="1:14" s="57" customFormat="1" ht="69.599999999999994" customHeight="1" x14ac:dyDescent="0.3">
      <c r="A97" s="56"/>
      <c r="B97" s="1"/>
      <c r="C97" s="1"/>
      <c r="D97" s="1"/>
      <c r="E97" s="1"/>
      <c r="F97" s="161" t="s">
        <v>494</v>
      </c>
      <c r="G97" s="131">
        <v>66240</v>
      </c>
      <c r="H97" s="131">
        <v>16800</v>
      </c>
      <c r="I97" s="131">
        <v>2359.83</v>
      </c>
      <c r="J97" s="131">
        <v>0</v>
      </c>
      <c r="K97" s="131">
        <v>0</v>
      </c>
      <c r="L97" s="131">
        <v>0</v>
      </c>
      <c r="M97" s="200">
        <f t="shared" si="10"/>
        <v>66240</v>
      </c>
      <c r="N97" s="200">
        <f t="shared" si="12"/>
        <v>2359.83</v>
      </c>
    </row>
    <row r="98" spans="1:14" s="57" customFormat="1" ht="44.25" customHeight="1" x14ac:dyDescent="0.3">
      <c r="A98" s="56"/>
      <c r="B98" s="1"/>
      <c r="C98" s="1"/>
      <c r="D98" s="1"/>
      <c r="E98" s="1"/>
      <c r="F98" s="161" t="s">
        <v>495</v>
      </c>
      <c r="G98" s="131">
        <v>280602</v>
      </c>
      <c r="H98" s="131">
        <v>280602</v>
      </c>
      <c r="I98" s="131">
        <v>0</v>
      </c>
      <c r="J98" s="131">
        <v>0</v>
      </c>
      <c r="K98" s="131">
        <v>0</v>
      </c>
      <c r="L98" s="131">
        <v>0</v>
      </c>
      <c r="M98" s="200">
        <f t="shared" si="10"/>
        <v>280602</v>
      </c>
      <c r="N98" s="200">
        <f t="shared" si="12"/>
        <v>0</v>
      </c>
    </row>
    <row r="99" spans="1:14" s="57" customFormat="1" ht="85.5" customHeight="1" x14ac:dyDescent="0.3">
      <c r="A99" s="56"/>
      <c r="B99" s="1"/>
      <c r="C99" s="1"/>
      <c r="D99" s="1"/>
      <c r="E99" s="1"/>
      <c r="F99" s="161" t="s">
        <v>499</v>
      </c>
      <c r="G99" s="131">
        <f>120578+75301+400000</f>
        <v>595879</v>
      </c>
      <c r="H99" s="131">
        <v>537116</v>
      </c>
      <c r="I99" s="131"/>
      <c r="J99" s="131">
        <v>0</v>
      </c>
      <c r="K99" s="131">
        <v>0</v>
      </c>
      <c r="L99" s="131">
        <v>0</v>
      </c>
      <c r="M99" s="200">
        <f t="shared" si="10"/>
        <v>595879</v>
      </c>
      <c r="N99" s="200">
        <f t="shared" si="12"/>
        <v>0</v>
      </c>
    </row>
    <row r="100" spans="1:14" s="57" customFormat="1" ht="69.599999999999994" customHeight="1" x14ac:dyDescent="0.3">
      <c r="A100" s="56"/>
      <c r="B100" s="1"/>
      <c r="C100" s="1"/>
      <c r="D100" s="1"/>
      <c r="E100" s="1"/>
      <c r="F100" s="161" t="s">
        <v>506</v>
      </c>
      <c r="G100" s="131">
        <v>531240</v>
      </c>
      <c r="H100" s="131">
        <v>132810</v>
      </c>
      <c r="I100" s="131">
        <v>0</v>
      </c>
      <c r="J100" s="131">
        <v>0</v>
      </c>
      <c r="K100" s="131">
        <v>0</v>
      </c>
      <c r="L100" s="131">
        <v>0</v>
      </c>
      <c r="M100" s="200">
        <f t="shared" si="10"/>
        <v>531240</v>
      </c>
      <c r="N100" s="200">
        <f t="shared" si="12"/>
        <v>0</v>
      </c>
    </row>
    <row r="101" spans="1:14" s="57" customFormat="1" ht="46.95" customHeight="1" x14ac:dyDescent="0.3">
      <c r="A101" s="56"/>
      <c r="B101" s="1"/>
      <c r="C101" s="1"/>
      <c r="D101" s="1"/>
      <c r="E101" s="1"/>
      <c r="F101" s="161" t="s">
        <v>496</v>
      </c>
      <c r="G101" s="131">
        <v>411000</v>
      </c>
      <c r="H101" s="131">
        <v>171250</v>
      </c>
      <c r="I101" s="131">
        <v>59141.18</v>
      </c>
      <c r="J101" s="131">
        <v>0</v>
      </c>
      <c r="K101" s="131">
        <v>0</v>
      </c>
      <c r="L101" s="131">
        <v>0</v>
      </c>
      <c r="M101" s="200">
        <f t="shared" si="10"/>
        <v>411000</v>
      </c>
      <c r="N101" s="200">
        <f t="shared" si="12"/>
        <v>59141.18</v>
      </c>
    </row>
    <row r="102" spans="1:14" s="57" customFormat="1" ht="36" customHeight="1" x14ac:dyDescent="0.3">
      <c r="A102" s="56"/>
      <c r="B102" s="1"/>
      <c r="C102" s="1"/>
      <c r="D102" s="1"/>
      <c r="E102" s="1"/>
      <c r="F102" s="161" t="s">
        <v>497</v>
      </c>
      <c r="G102" s="131">
        <v>6300</v>
      </c>
      <c r="H102" s="131">
        <v>6300</v>
      </c>
      <c r="I102" s="131">
        <v>0</v>
      </c>
      <c r="J102" s="131">
        <v>0</v>
      </c>
      <c r="K102" s="131">
        <v>0</v>
      </c>
      <c r="L102" s="131">
        <v>0</v>
      </c>
      <c r="M102" s="200">
        <f t="shared" si="10"/>
        <v>6300</v>
      </c>
      <c r="N102" s="200">
        <f t="shared" si="12"/>
        <v>0</v>
      </c>
    </row>
    <row r="103" spans="1:14" s="57" customFormat="1" ht="33" hidden="1" customHeight="1" x14ac:dyDescent="0.3">
      <c r="A103" s="56"/>
      <c r="B103" s="165" t="s">
        <v>409</v>
      </c>
      <c r="C103" s="165" t="s">
        <v>88</v>
      </c>
      <c r="D103" s="165" t="s">
        <v>35</v>
      </c>
      <c r="E103" s="173" t="s">
        <v>89</v>
      </c>
      <c r="F103" s="183"/>
      <c r="G103" s="130">
        <f>G104</f>
        <v>0</v>
      </c>
      <c r="H103" s="130"/>
      <c r="I103" s="130"/>
      <c r="J103" s="130">
        <f>J104</f>
        <v>0</v>
      </c>
      <c r="K103" s="130"/>
      <c r="L103" s="130"/>
      <c r="M103" s="200">
        <f t="shared" si="10"/>
        <v>0</v>
      </c>
      <c r="N103" s="200">
        <f t="shared" si="12"/>
        <v>0</v>
      </c>
    </row>
    <row r="104" spans="1:14" s="57" customFormat="1" ht="133.19999999999999" hidden="1" customHeight="1" x14ac:dyDescent="0.3">
      <c r="A104" s="56"/>
      <c r="B104" s="165"/>
      <c r="C104" s="165"/>
      <c r="D104" s="165"/>
      <c r="E104" s="157"/>
      <c r="F104" s="183" t="s">
        <v>343</v>
      </c>
      <c r="G104" s="130"/>
      <c r="H104" s="130"/>
      <c r="I104" s="130"/>
      <c r="J104" s="130"/>
      <c r="K104" s="130"/>
      <c r="L104" s="130"/>
      <c r="M104" s="200">
        <f t="shared" si="10"/>
        <v>0</v>
      </c>
      <c r="N104" s="200">
        <f t="shared" si="12"/>
        <v>0</v>
      </c>
    </row>
    <row r="105" spans="1:14" s="57" customFormat="1" ht="70.95" hidden="1" customHeight="1" x14ac:dyDescent="0.3">
      <c r="A105" s="56"/>
      <c r="B105" s="165"/>
      <c r="C105" s="165"/>
      <c r="D105" s="165"/>
      <c r="E105" s="157"/>
      <c r="F105" s="153" t="s">
        <v>366</v>
      </c>
      <c r="G105" s="130">
        <f>G106+G108+G109+G107</f>
        <v>0</v>
      </c>
      <c r="H105" s="130"/>
      <c r="I105" s="130">
        <f>I106+I108+I109+I107</f>
        <v>0</v>
      </c>
      <c r="J105" s="130">
        <f>J106+J108+J109+J107</f>
        <v>0</v>
      </c>
      <c r="K105" s="130"/>
      <c r="L105" s="130"/>
      <c r="M105" s="200">
        <f t="shared" si="10"/>
        <v>0</v>
      </c>
      <c r="N105" s="200">
        <f t="shared" si="12"/>
        <v>0</v>
      </c>
    </row>
    <row r="106" spans="1:14" s="57" customFormat="1" ht="46.95" hidden="1" customHeight="1" x14ac:dyDescent="0.3">
      <c r="A106" s="56"/>
      <c r="B106" s="143" t="s">
        <v>401</v>
      </c>
      <c r="C106" s="146" t="s">
        <v>215</v>
      </c>
      <c r="D106" s="146" t="s">
        <v>147</v>
      </c>
      <c r="E106" s="182" t="s">
        <v>216</v>
      </c>
      <c r="F106" s="145" t="s">
        <v>225</v>
      </c>
      <c r="G106" s="131"/>
      <c r="H106" s="131"/>
      <c r="I106" s="131"/>
      <c r="J106" s="130"/>
      <c r="K106" s="130"/>
      <c r="L106" s="130"/>
      <c r="M106" s="200">
        <f t="shared" si="10"/>
        <v>0</v>
      </c>
      <c r="N106" s="200">
        <f t="shared" si="12"/>
        <v>0</v>
      </c>
    </row>
    <row r="107" spans="1:14" s="57" customFormat="1" ht="46.95" hidden="1" customHeight="1" x14ac:dyDescent="0.3">
      <c r="A107" s="56"/>
      <c r="B107" s="181" t="s">
        <v>402</v>
      </c>
      <c r="C107" s="181" t="s">
        <v>68</v>
      </c>
      <c r="D107" s="181" t="s">
        <v>69</v>
      </c>
      <c r="E107" s="180" t="s">
        <v>219</v>
      </c>
      <c r="F107" s="183" t="s">
        <v>205</v>
      </c>
      <c r="G107" s="131"/>
      <c r="H107" s="131"/>
      <c r="I107" s="131"/>
      <c r="J107" s="130"/>
      <c r="K107" s="130"/>
      <c r="L107" s="130"/>
      <c r="M107" s="200">
        <f t="shared" si="10"/>
        <v>0</v>
      </c>
      <c r="N107" s="200">
        <f t="shared" si="12"/>
        <v>0</v>
      </c>
    </row>
    <row r="108" spans="1:14" s="57" customFormat="1" ht="57" hidden="1" customHeight="1" x14ac:dyDescent="0.3">
      <c r="A108" s="56"/>
      <c r="B108" s="143" t="s">
        <v>411</v>
      </c>
      <c r="C108" s="143" t="s">
        <v>293</v>
      </c>
      <c r="D108" s="143" t="s">
        <v>51</v>
      </c>
      <c r="E108" s="144" t="s">
        <v>292</v>
      </c>
      <c r="F108" s="145" t="s">
        <v>395</v>
      </c>
      <c r="G108" s="131"/>
      <c r="H108" s="131"/>
      <c r="I108" s="131"/>
      <c r="J108" s="130"/>
      <c r="K108" s="130"/>
      <c r="L108" s="130"/>
      <c r="M108" s="200">
        <f t="shared" si="10"/>
        <v>0</v>
      </c>
      <c r="N108" s="200">
        <f t="shared" si="12"/>
        <v>0</v>
      </c>
    </row>
    <row r="109" spans="1:14" s="57" customFormat="1" ht="57" hidden="1" customHeight="1" x14ac:dyDescent="0.3">
      <c r="A109" s="56"/>
      <c r="B109" s="143" t="s">
        <v>412</v>
      </c>
      <c r="C109" s="143" t="s">
        <v>108</v>
      </c>
      <c r="D109" s="143" t="s">
        <v>109</v>
      </c>
      <c r="E109" s="173" t="s">
        <v>110</v>
      </c>
      <c r="F109" s="145"/>
      <c r="G109" s="131"/>
      <c r="H109" s="131"/>
      <c r="I109" s="131"/>
      <c r="J109" s="130"/>
      <c r="K109" s="130"/>
      <c r="L109" s="130"/>
      <c r="M109" s="200">
        <f t="shared" si="10"/>
        <v>0</v>
      </c>
      <c r="N109" s="200">
        <f t="shared" si="12"/>
        <v>0</v>
      </c>
    </row>
    <row r="110" spans="1:14" s="57" customFormat="1" ht="66" hidden="1" customHeight="1" x14ac:dyDescent="0.3">
      <c r="A110" s="56"/>
      <c r="B110" s="143"/>
      <c r="C110" s="143"/>
      <c r="D110" s="143"/>
      <c r="E110" s="173"/>
      <c r="F110" s="153" t="s">
        <v>349</v>
      </c>
      <c r="G110" s="130">
        <v>0</v>
      </c>
      <c r="H110" s="130"/>
      <c r="I110" s="130"/>
      <c r="J110" s="130">
        <f>J113</f>
        <v>0</v>
      </c>
      <c r="K110" s="130"/>
      <c r="L110" s="130"/>
      <c r="M110" s="199">
        <f t="shared" si="10"/>
        <v>0</v>
      </c>
      <c r="N110" s="199">
        <f t="shared" si="12"/>
        <v>0</v>
      </c>
    </row>
    <row r="111" spans="1:14" s="57" customFormat="1" ht="60" customHeight="1" x14ac:dyDescent="0.3">
      <c r="A111" s="56"/>
      <c r="B111" s="170" t="s">
        <v>529</v>
      </c>
      <c r="C111" s="170" t="s">
        <v>520</v>
      </c>
      <c r="D111" s="170" t="s">
        <v>43</v>
      </c>
      <c r="E111" s="140" t="s">
        <v>519</v>
      </c>
      <c r="F111" s="153" t="s">
        <v>521</v>
      </c>
      <c r="G111" s="130">
        <f t="shared" ref="G111:L111" si="14">G112+G113+G114</f>
        <v>328650</v>
      </c>
      <c r="H111" s="130">
        <f t="shared" si="14"/>
        <v>328650</v>
      </c>
      <c r="I111" s="130">
        <f t="shared" si="14"/>
        <v>0</v>
      </c>
      <c r="J111" s="130">
        <f t="shared" si="14"/>
        <v>445500</v>
      </c>
      <c r="K111" s="130">
        <f t="shared" si="14"/>
        <v>0</v>
      </c>
      <c r="L111" s="130">
        <f t="shared" si="14"/>
        <v>0</v>
      </c>
      <c r="M111" s="199">
        <f t="shared" si="10"/>
        <v>774150</v>
      </c>
      <c r="N111" s="199">
        <f t="shared" si="12"/>
        <v>0</v>
      </c>
    </row>
    <row r="112" spans="1:14" s="57" customFormat="1" ht="66" customHeight="1" x14ac:dyDescent="0.3">
      <c r="A112" s="56"/>
      <c r="B112" s="143"/>
      <c r="C112" s="143"/>
      <c r="D112" s="143"/>
      <c r="E112" s="173"/>
      <c r="F112" s="145" t="s">
        <v>528</v>
      </c>
      <c r="G112" s="131">
        <v>0</v>
      </c>
      <c r="H112" s="131">
        <v>0</v>
      </c>
      <c r="I112" s="131">
        <v>0</v>
      </c>
      <c r="J112" s="131">
        <v>445500</v>
      </c>
      <c r="K112" s="131">
        <v>0</v>
      </c>
      <c r="L112" s="130">
        <v>0</v>
      </c>
      <c r="M112" s="200">
        <f t="shared" si="10"/>
        <v>445500</v>
      </c>
      <c r="N112" s="200">
        <f t="shared" si="12"/>
        <v>0</v>
      </c>
    </row>
    <row r="113" spans="1:14" s="57" customFormat="1" ht="63" customHeight="1" x14ac:dyDescent="0.3">
      <c r="A113" s="56"/>
      <c r="B113" s="181"/>
      <c r="C113" s="181"/>
      <c r="D113" s="181"/>
      <c r="E113" s="180"/>
      <c r="F113" s="145" t="s">
        <v>527</v>
      </c>
      <c r="G113" s="131">
        <v>140000</v>
      </c>
      <c r="H113" s="131">
        <v>140000</v>
      </c>
      <c r="I113" s="131">
        <v>0</v>
      </c>
      <c r="J113" s="131">
        <v>0</v>
      </c>
      <c r="K113" s="131">
        <v>0</v>
      </c>
      <c r="L113" s="131">
        <v>0</v>
      </c>
      <c r="M113" s="200">
        <f t="shared" si="10"/>
        <v>140000</v>
      </c>
      <c r="N113" s="200">
        <f t="shared" si="12"/>
        <v>0</v>
      </c>
    </row>
    <row r="114" spans="1:14" s="57" customFormat="1" ht="33.6" customHeight="1" x14ac:dyDescent="0.3">
      <c r="A114" s="56"/>
      <c r="B114" s="181"/>
      <c r="C114" s="181"/>
      <c r="D114" s="181"/>
      <c r="E114" s="180"/>
      <c r="F114" s="145" t="s">
        <v>583</v>
      </c>
      <c r="G114" s="131">
        <v>188650</v>
      </c>
      <c r="H114" s="131">
        <v>188650</v>
      </c>
      <c r="I114" s="131">
        <v>0</v>
      </c>
      <c r="J114" s="131">
        <v>0</v>
      </c>
      <c r="K114" s="131">
        <v>0</v>
      </c>
      <c r="L114" s="131">
        <v>0</v>
      </c>
      <c r="M114" s="200">
        <f t="shared" si="10"/>
        <v>188650</v>
      </c>
      <c r="N114" s="200">
        <f t="shared" si="12"/>
        <v>0</v>
      </c>
    </row>
    <row r="115" spans="1:14" s="57" customFormat="1" ht="33" customHeight="1" x14ac:dyDescent="0.3">
      <c r="A115" s="56"/>
      <c r="B115" s="170"/>
      <c r="C115" s="171"/>
      <c r="D115" s="171"/>
      <c r="E115" s="171" t="s">
        <v>7</v>
      </c>
      <c r="F115" s="184"/>
      <c r="G115" s="199">
        <f t="shared" ref="G115:L115" si="15">G111+G70</f>
        <v>17030323</v>
      </c>
      <c r="H115" s="199">
        <f t="shared" si="15"/>
        <v>6211089</v>
      </c>
      <c r="I115" s="199">
        <f t="shared" si="15"/>
        <v>2878991.7</v>
      </c>
      <c r="J115" s="199">
        <f t="shared" si="15"/>
        <v>489800</v>
      </c>
      <c r="K115" s="199">
        <f t="shared" si="15"/>
        <v>44300</v>
      </c>
      <c r="L115" s="199">
        <f t="shared" si="15"/>
        <v>0</v>
      </c>
      <c r="M115" s="199">
        <f>G115+J115</f>
        <v>17520123</v>
      </c>
      <c r="N115" s="199">
        <f>I115+L115</f>
        <v>2878991.7</v>
      </c>
    </row>
    <row r="116" spans="1:14" ht="80.400000000000006" customHeight="1" x14ac:dyDescent="0.25">
      <c r="B116" s="146" t="s">
        <v>47</v>
      </c>
      <c r="C116" s="168"/>
      <c r="D116" s="168"/>
      <c r="E116" s="154" t="s">
        <v>429</v>
      </c>
      <c r="F116" s="183"/>
      <c r="G116" s="131"/>
      <c r="H116" s="131"/>
      <c r="I116" s="131"/>
      <c r="J116" s="131"/>
      <c r="K116" s="131"/>
      <c r="L116" s="131"/>
      <c r="M116" s="200"/>
      <c r="N116" s="200"/>
    </row>
    <row r="117" spans="1:14" ht="75" customHeight="1" x14ac:dyDescent="0.25">
      <c r="B117" s="146" t="s">
        <v>48</v>
      </c>
      <c r="C117" s="168"/>
      <c r="D117" s="168"/>
      <c r="E117" s="144" t="s">
        <v>429</v>
      </c>
      <c r="F117" s="183"/>
      <c r="G117" s="131"/>
      <c r="H117" s="131"/>
      <c r="I117" s="131"/>
      <c r="J117" s="131"/>
      <c r="K117" s="131"/>
      <c r="L117" s="131"/>
      <c r="M117" s="200"/>
      <c r="N117" s="200"/>
    </row>
    <row r="118" spans="1:14" s="8" customFormat="1" ht="73.2" hidden="1" customHeight="1" x14ac:dyDescent="0.25">
      <c r="A118" s="7"/>
      <c r="B118" s="16"/>
      <c r="C118" s="23"/>
      <c r="D118" s="23"/>
      <c r="E118" s="23"/>
      <c r="F118" s="22" t="s">
        <v>356</v>
      </c>
      <c r="G118" s="94" t="e">
        <f>#REF!+J118</f>
        <v>#REF!</v>
      </c>
      <c r="H118" s="94"/>
      <c r="I118" s="94"/>
      <c r="J118" s="94">
        <f>J119+J122+J123+J127+J131+J132+J128+J120+J142</f>
        <v>0</v>
      </c>
      <c r="K118" s="94"/>
      <c r="L118" s="130"/>
      <c r="M118" s="200" t="e">
        <f t="shared" ref="M118:M149" si="16">G118+J118</f>
        <v>#REF!</v>
      </c>
      <c r="N118" s="200">
        <f t="shared" si="12"/>
        <v>0</v>
      </c>
    </row>
    <row r="119" spans="1:14" ht="55.95" hidden="1" customHeight="1" x14ac:dyDescent="0.25">
      <c r="B119" s="82" t="s">
        <v>214</v>
      </c>
      <c r="C119" s="82" t="s">
        <v>215</v>
      </c>
      <c r="D119" s="32" t="s">
        <v>147</v>
      </c>
      <c r="E119" s="95" t="s">
        <v>316</v>
      </c>
      <c r="F119" s="20" t="s">
        <v>225</v>
      </c>
      <c r="G119" s="80" t="e">
        <f>#REF!+J119</f>
        <v>#REF!</v>
      </c>
      <c r="H119" s="80"/>
      <c r="I119" s="80"/>
      <c r="J119" s="80"/>
      <c r="K119" s="80"/>
      <c r="L119" s="131"/>
      <c r="M119" s="200" t="e">
        <f t="shared" si="16"/>
        <v>#REF!</v>
      </c>
      <c r="N119" s="200">
        <f t="shared" si="12"/>
        <v>0</v>
      </c>
    </row>
    <row r="120" spans="1:14" ht="64.2" hidden="1" customHeight="1" x14ac:dyDescent="0.25">
      <c r="A120" s="3"/>
      <c r="B120" s="16" t="s">
        <v>67</v>
      </c>
      <c r="C120" s="16" t="s">
        <v>68</v>
      </c>
      <c r="D120" s="82" t="s">
        <v>69</v>
      </c>
      <c r="E120" s="84" t="s">
        <v>219</v>
      </c>
      <c r="F120" s="20" t="s">
        <v>280</v>
      </c>
      <c r="G120" s="80" t="e">
        <f>#REF!+J120</f>
        <v>#REF!</v>
      </c>
      <c r="H120" s="80"/>
      <c r="I120" s="80"/>
      <c r="J120" s="80"/>
      <c r="K120" s="80"/>
      <c r="L120" s="131"/>
      <c r="M120" s="200" t="e">
        <f t="shared" si="16"/>
        <v>#REF!</v>
      </c>
      <c r="N120" s="200">
        <f t="shared" si="12"/>
        <v>0</v>
      </c>
    </row>
    <row r="121" spans="1:14" ht="69.599999999999994" hidden="1" customHeight="1" x14ac:dyDescent="0.25">
      <c r="A121" s="3"/>
      <c r="B121" s="16"/>
      <c r="C121" s="16"/>
      <c r="D121" s="16"/>
      <c r="E121" s="21"/>
      <c r="F121" s="20"/>
      <c r="G121" s="80" t="e">
        <f>#REF!+J121</f>
        <v>#REF!</v>
      </c>
      <c r="H121" s="80"/>
      <c r="I121" s="80"/>
      <c r="J121" s="80"/>
      <c r="K121" s="80"/>
      <c r="L121" s="131"/>
      <c r="M121" s="200" t="e">
        <f t="shared" si="16"/>
        <v>#REF!</v>
      </c>
      <c r="N121" s="200">
        <f t="shared" si="12"/>
        <v>0</v>
      </c>
    </row>
    <row r="122" spans="1:14" ht="61.95" hidden="1" customHeight="1" x14ac:dyDescent="0.25">
      <c r="A122" s="3"/>
      <c r="B122" s="25" t="s">
        <v>49</v>
      </c>
      <c r="C122" s="25" t="s">
        <v>50</v>
      </c>
      <c r="D122" s="25" t="s">
        <v>51</v>
      </c>
      <c r="E122" s="27" t="s">
        <v>52</v>
      </c>
      <c r="F122" s="20" t="s">
        <v>205</v>
      </c>
      <c r="G122" s="80" t="e">
        <f>#REF!+J122</f>
        <v>#REF!</v>
      </c>
      <c r="H122" s="80"/>
      <c r="I122" s="80"/>
      <c r="J122" s="80"/>
      <c r="K122" s="80"/>
      <c r="L122" s="131"/>
      <c r="M122" s="200" t="e">
        <f t="shared" si="16"/>
        <v>#REF!</v>
      </c>
      <c r="N122" s="200">
        <f t="shared" si="12"/>
        <v>0</v>
      </c>
    </row>
    <row r="123" spans="1:14" ht="43.2" hidden="1" customHeight="1" x14ac:dyDescent="0.25">
      <c r="A123" s="3"/>
      <c r="B123" s="25" t="s">
        <v>53</v>
      </c>
      <c r="C123" s="25" t="s">
        <v>54</v>
      </c>
      <c r="D123" s="25" t="s">
        <v>51</v>
      </c>
      <c r="E123" s="19" t="s">
        <v>55</v>
      </c>
      <c r="F123" s="20"/>
      <c r="G123" s="80" t="e">
        <f>#REF!+J123</f>
        <v>#REF!</v>
      </c>
      <c r="H123" s="80"/>
      <c r="I123" s="80"/>
      <c r="J123" s="80"/>
      <c r="K123" s="80"/>
      <c r="L123" s="131"/>
      <c r="M123" s="200" t="e">
        <f t="shared" si="16"/>
        <v>#REF!</v>
      </c>
      <c r="N123" s="200">
        <f t="shared" si="12"/>
        <v>0</v>
      </c>
    </row>
    <row r="124" spans="1:14" ht="46.95" hidden="1" customHeight="1" x14ac:dyDescent="0.25">
      <c r="A124" s="3"/>
      <c r="B124" s="48"/>
      <c r="C124" s="48"/>
      <c r="D124" s="48"/>
      <c r="E124" s="49"/>
      <c r="F124" s="20" t="s">
        <v>311</v>
      </c>
      <c r="G124" s="80" t="e">
        <f>#REF!+J124</f>
        <v>#REF!</v>
      </c>
      <c r="H124" s="80"/>
      <c r="I124" s="80"/>
      <c r="J124" s="80"/>
      <c r="K124" s="80"/>
      <c r="L124" s="131"/>
      <c r="M124" s="200" t="e">
        <f t="shared" si="16"/>
        <v>#REF!</v>
      </c>
      <c r="N124" s="200">
        <f t="shared" si="12"/>
        <v>0</v>
      </c>
    </row>
    <row r="125" spans="1:14" ht="49.2" hidden="1" customHeight="1" x14ac:dyDescent="0.25">
      <c r="A125" s="3"/>
      <c r="B125" s="16"/>
      <c r="C125" s="16"/>
      <c r="D125" s="16"/>
      <c r="E125" s="16"/>
      <c r="F125" s="20" t="s">
        <v>305</v>
      </c>
      <c r="G125" s="80" t="e">
        <f>#REF!+J125</f>
        <v>#REF!</v>
      </c>
      <c r="H125" s="80"/>
      <c r="I125" s="80"/>
      <c r="J125" s="80"/>
      <c r="K125" s="80"/>
      <c r="L125" s="131"/>
      <c r="M125" s="200" t="e">
        <f t="shared" si="16"/>
        <v>#REF!</v>
      </c>
      <c r="N125" s="200">
        <f t="shared" si="12"/>
        <v>0</v>
      </c>
    </row>
    <row r="126" spans="1:14" ht="73.2" hidden="1" customHeight="1" x14ac:dyDescent="0.25">
      <c r="A126" s="3"/>
      <c r="B126" s="42"/>
      <c r="C126" s="42"/>
      <c r="D126" s="42"/>
      <c r="E126" s="42"/>
      <c r="F126" s="20" t="s">
        <v>206</v>
      </c>
      <c r="G126" s="80" t="e">
        <f>#REF!+J126</f>
        <v>#REF!</v>
      </c>
      <c r="H126" s="80"/>
      <c r="I126" s="80"/>
      <c r="J126" s="80"/>
      <c r="K126" s="80"/>
      <c r="L126" s="131"/>
      <c r="M126" s="200" t="e">
        <f t="shared" si="16"/>
        <v>#REF!</v>
      </c>
      <c r="N126" s="200">
        <f t="shared" si="12"/>
        <v>0</v>
      </c>
    </row>
    <row r="127" spans="1:14" ht="61.2" hidden="1" customHeight="1" x14ac:dyDescent="0.25">
      <c r="A127" s="3"/>
      <c r="B127" s="25" t="s">
        <v>56</v>
      </c>
      <c r="C127" s="25" t="s">
        <v>57</v>
      </c>
      <c r="D127" s="25" t="s">
        <v>51</v>
      </c>
      <c r="E127" s="19" t="s">
        <v>58</v>
      </c>
      <c r="F127" s="18" t="s">
        <v>205</v>
      </c>
      <c r="G127" s="80" t="e">
        <f>#REF!+J127</f>
        <v>#REF!</v>
      </c>
      <c r="H127" s="80"/>
      <c r="I127" s="80"/>
      <c r="J127" s="80"/>
      <c r="K127" s="80"/>
      <c r="L127" s="131"/>
      <c r="M127" s="200" t="e">
        <f t="shared" si="16"/>
        <v>#REF!</v>
      </c>
      <c r="N127" s="200">
        <f t="shared" si="12"/>
        <v>0</v>
      </c>
    </row>
    <row r="128" spans="1:14" ht="43.95" hidden="1" customHeight="1" x14ac:dyDescent="0.25">
      <c r="A128" s="3"/>
      <c r="B128" s="25" t="s">
        <v>150</v>
      </c>
      <c r="C128" s="25" t="s">
        <v>151</v>
      </c>
      <c r="D128" s="25" t="s">
        <v>51</v>
      </c>
      <c r="E128" s="19" t="s">
        <v>152</v>
      </c>
      <c r="F128" s="18"/>
      <c r="G128" s="80" t="e">
        <f>#REF!+J128</f>
        <v>#REF!</v>
      </c>
      <c r="H128" s="80"/>
      <c r="I128" s="80"/>
      <c r="J128" s="80"/>
      <c r="K128" s="80"/>
      <c r="L128" s="131"/>
      <c r="M128" s="200" t="e">
        <f t="shared" si="16"/>
        <v>#REF!</v>
      </c>
      <c r="N128" s="200">
        <f t="shared" si="12"/>
        <v>0</v>
      </c>
    </row>
    <row r="129" spans="1:14" ht="53.25" hidden="1" customHeight="1" x14ac:dyDescent="0.25">
      <c r="A129" s="3"/>
      <c r="B129" s="25"/>
      <c r="C129" s="25"/>
      <c r="D129" s="25"/>
      <c r="E129" s="19"/>
      <c r="F129" s="18" t="s">
        <v>312</v>
      </c>
      <c r="G129" s="80" t="e">
        <f>#REF!+J129</f>
        <v>#REF!</v>
      </c>
      <c r="H129" s="80"/>
      <c r="I129" s="80"/>
      <c r="J129" s="80"/>
      <c r="K129" s="80"/>
      <c r="L129" s="131"/>
      <c r="M129" s="200" t="e">
        <f t="shared" si="16"/>
        <v>#REF!</v>
      </c>
      <c r="N129" s="200">
        <f t="shared" si="12"/>
        <v>0</v>
      </c>
    </row>
    <row r="130" spans="1:14" ht="51.6" hidden="1" customHeight="1" x14ac:dyDescent="0.25">
      <c r="A130" s="3"/>
      <c r="B130" s="25"/>
      <c r="C130" s="25"/>
      <c r="D130" s="25"/>
      <c r="E130" s="19"/>
      <c r="F130" s="20" t="s">
        <v>305</v>
      </c>
      <c r="G130" s="80" t="e">
        <f>#REF!+J130</f>
        <v>#REF!</v>
      </c>
      <c r="H130" s="80"/>
      <c r="I130" s="80"/>
      <c r="J130" s="80"/>
      <c r="K130" s="80"/>
      <c r="L130" s="131"/>
      <c r="M130" s="200" t="e">
        <f t="shared" si="16"/>
        <v>#REF!</v>
      </c>
      <c r="N130" s="200">
        <f t="shared" si="12"/>
        <v>0</v>
      </c>
    </row>
    <row r="131" spans="1:14" ht="43.2" hidden="1" customHeight="1" x14ac:dyDescent="0.3">
      <c r="A131" s="3"/>
      <c r="B131" s="25" t="s">
        <v>59</v>
      </c>
      <c r="C131" s="25" t="s">
        <v>60</v>
      </c>
      <c r="D131" s="25" t="s">
        <v>51</v>
      </c>
      <c r="E131" s="19" t="s">
        <v>61</v>
      </c>
      <c r="F131" s="28"/>
      <c r="G131" s="80" t="e">
        <f>#REF!+J131</f>
        <v>#REF!</v>
      </c>
      <c r="H131" s="80"/>
      <c r="I131" s="80"/>
      <c r="J131" s="80"/>
      <c r="K131" s="80"/>
      <c r="L131" s="131"/>
      <c r="M131" s="200" t="e">
        <f t="shared" si="16"/>
        <v>#REF!</v>
      </c>
      <c r="N131" s="200">
        <f t="shared" si="12"/>
        <v>0</v>
      </c>
    </row>
    <row r="132" spans="1:14" ht="40.950000000000003" hidden="1" customHeight="1" x14ac:dyDescent="0.3">
      <c r="A132" s="3"/>
      <c r="B132" s="25" t="s">
        <v>62</v>
      </c>
      <c r="C132" s="25" t="s">
        <v>63</v>
      </c>
      <c r="D132" s="25" t="s">
        <v>51</v>
      </c>
      <c r="E132" s="19" t="s">
        <v>64</v>
      </c>
      <c r="F132" s="46"/>
      <c r="G132" s="80" t="e">
        <f>#REF!+J132</f>
        <v>#REF!</v>
      </c>
      <c r="H132" s="80"/>
      <c r="I132" s="80"/>
      <c r="J132" s="80"/>
      <c r="K132" s="80"/>
      <c r="L132" s="131"/>
      <c r="M132" s="200" t="e">
        <f t="shared" si="16"/>
        <v>#REF!</v>
      </c>
      <c r="N132" s="200">
        <f t="shared" si="12"/>
        <v>0</v>
      </c>
    </row>
    <row r="133" spans="1:14" ht="36" hidden="1" customHeight="1" x14ac:dyDescent="0.25">
      <c r="A133" s="3"/>
      <c r="B133" s="43"/>
      <c r="C133" s="43"/>
      <c r="D133" s="43"/>
      <c r="E133" s="43"/>
      <c r="F133" s="18" t="s">
        <v>186</v>
      </c>
      <c r="G133" s="80" t="e">
        <f>#REF!+J133</f>
        <v>#REF!</v>
      </c>
      <c r="H133" s="80"/>
      <c r="I133" s="80"/>
      <c r="J133" s="80"/>
      <c r="K133" s="80"/>
      <c r="L133" s="131"/>
      <c r="M133" s="200" t="e">
        <f t="shared" si="16"/>
        <v>#REF!</v>
      </c>
      <c r="N133" s="200">
        <f t="shared" si="12"/>
        <v>0</v>
      </c>
    </row>
    <row r="134" spans="1:14" ht="56.4" hidden="1" customHeight="1" x14ac:dyDescent="0.25">
      <c r="A134" s="3"/>
      <c r="B134" s="44"/>
      <c r="C134" s="44"/>
      <c r="D134" s="44"/>
      <c r="E134" s="44"/>
      <c r="F134" s="18" t="s">
        <v>392</v>
      </c>
      <c r="G134" s="80" t="e">
        <f>#REF!+J134</f>
        <v>#REF!</v>
      </c>
      <c r="H134" s="103"/>
      <c r="I134" s="111"/>
      <c r="J134" s="80"/>
      <c r="K134" s="80"/>
      <c r="L134" s="131"/>
      <c r="M134" s="200" t="e">
        <f t="shared" si="16"/>
        <v>#REF!</v>
      </c>
      <c r="N134" s="200">
        <f t="shared" si="12"/>
        <v>0</v>
      </c>
    </row>
    <row r="135" spans="1:14" ht="63" hidden="1" customHeight="1" x14ac:dyDescent="0.25">
      <c r="A135" s="3"/>
      <c r="B135" s="44"/>
      <c r="C135" s="44"/>
      <c r="D135" s="44"/>
      <c r="E135" s="44"/>
      <c r="F135" s="18" t="s">
        <v>187</v>
      </c>
      <c r="G135" s="80" t="e">
        <f>#REF!+J135</f>
        <v>#REF!</v>
      </c>
      <c r="H135" s="80"/>
      <c r="I135" s="80"/>
      <c r="J135" s="80"/>
      <c r="K135" s="80"/>
      <c r="L135" s="131"/>
      <c r="M135" s="200" t="e">
        <f t="shared" si="16"/>
        <v>#REF!</v>
      </c>
      <c r="N135" s="200">
        <f t="shared" si="12"/>
        <v>0</v>
      </c>
    </row>
    <row r="136" spans="1:14" ht="34.5" hidden="1" customHeight="1" x14ac:dyDescent="0.25">
      <c r="B136" s="44"/>
      <c r="C136" s="44"/>
      <c r="D136" s="44"/>
      <c r="E136" s="44"/>
      <c r="F136" s="18" t="s">
        <v>188</v>
      </c>
      <c r="G136" s="80" t="e">
        <f>#REF!+J136</f>
        <v>#REF!</v>
      </c>
      <c r="H136" s="80"/>
      <c r="I136" s="80"/>
      <c r="J136" s="80"/>
      <c r="K136" s="80"/>
      <c r="L136" s="131"/>
      <c r="M136" s="200" t="e">
        <f t="shared" si="16"/>
        <v>#REF!</v>
      </c>
      <c r="N136" s="200">
        <f t="shared" si="12"/>
        <v>0</v>
      </c>
    </row>
    <row r="137" spans="1:14" ht="48" hidden="1" customHeight="1" x14ac:dyDescent="0.25">
      <c r="B137" s="44"/>
      <c r="C137" s="44"/>
      <c r="D137" s="44"/>
      <c r="E137" s="44"/>
      <c r="F137" s="18" t="s">
        <v>65</v>
      </c>
      <c r="G137" s="80" t="e">
        <f>#REF!+J137</f>
        <v>#REF!</v>
      </c>
      <c r="H137" s="80"/>
      <c r="I137" s="80"/>
      <c r="J137" s="80"/>
      <c r="K137" s="80"/>
      <c r="L137" s="131"/>
      <c r="M137" s="200" t="e">
        <f t="shared" si="16"/>
        <v>#REF!</v>
      </c>
      <c r="N137" s="200">
        <f t="shared" si="12"/>
        <v>0</v>
      </c>
    </row>
    <row r="138" spans="1:14" ht="27" hidden="1" customHeight="1" x14ac:dyDescent="0.25">
      <c r="B138" s="44"/>
      <c r="C138" s="44"/>
      <c r="D138" s="44"/>
      <c r="E138" s="44"/>
      <c r="F138" s="18" t="s">
        <v>339</v>
      </c>
      <c r="G138" s="80" t="e">
        <f>#REF!+J138</f>
        <v>#REF!</v>
      </c>
      <c r="H138" s="80"/>
      <c r="I138" s="80"/>
      <c r="J138" s="80"/>
      <c r="K138" s="80"/>
      <c r="L138" s="131"/>
      <c r="M138" s="200" t="e">
        <f t="shared" si="16"/>
        <v>#REF!</v>
      </c>
      <c r="N138" s="200">
        <f t="shared" si="12"/>
        <v>0</v>
      </c>
    </row>
    <row r="139" spans="1:14" ht="189" hidden="1" customHeight="1" x14ac:dyDescent="0.25">
      <c r="B139" s="44"/>
      <c r="C139" s="44"/>
      <c r="D139" s="44"/>
      <c r="E139" s="44"/>
      <c r="F139" s="31" t="s">
        <v>391</v>
      </c>
      <c r="G139" s="80" t="e">
        <f>#REF!+J139</f>
        <v>#REF!</v>
      </c>
      <c r="H139" s="103"/>
      <c r="I139" s="111"/>
      <c r="J139" s="80"/>
      <c r="K139" s="80"/>
      <c r="L139" s="131"/>
      <c r="M139" s="200" t="e">
        <f t="shared" si="16"/>
        <v>#REF!</v>
      </c>
      <c r="N139" s="200">
        <f t="shared" si="12"/>
        <v>0</v>
      </c>
    </row>
    <row r="140" spans="1:14" ht="69.599999999999994" hidden="1" customHeight="1" x14ac:dyDescent="0.25">
      <c r="B140" s="45"/>
      <c r="C140" s="45"/>
      <c r="D140" s="45"/>
      <c r="E140" s="45"/>
      <c r="F140" s="18" t="s">
        <v>66</v>
      </c>
      <c r="G140" s="80" t="e">
        <f>#REF!+J140</f>
        <v>#REF!</v>
      </c>
      <c r="H140" s="80"/>
      <c r="I140" s="80"/>
      <c r="J140" s="80"/>
      <c r="K140" s="80"/>
      <c r="L140" s="131"/>
      <c r="M140" s="200" t="e">
        <f t="shared" si="16"/>
        <v>#REF!</v>
      </c>
      <c r="N140" s="200">
        <f t="shared" si="12"/>
        <v>0</v>
      </c>
    </row>
    <row r="141" spans="1:14" ht="63" hidden="1" customHeight="1" x14ac:dyDescent="0.25">
      <c r="B141" s="17"/>
      <c r="C141" s="17"/>
      <c r="D141" s="17"/>
      <c r="E141" s="17"/>
      <c r="F141" s="20" t="s">
        <v>364</v>
      </c>
      <c r="G141" s="80" t="e">
        <f>#REF!+J141</f>
        <v>#REF!</v>
      </c>
      <c r="H141" s="80"/>
      <c r="I141" s="80"/>
      <c r="J141" s="80"/>
      <c r="K141" s="80"/>
      <c r="L141" s="131"/>
      <c r="M141" s="200" t="e">
        <f t="shared" si="16"/>
        <v>#REF!</v>
      </c>
      <c r="N141" s="200">
        <f t="shared" si="12"/>
        <v>0</v>
      </c>
    </row>
    <row r="142" spans="1:14" ht="31.95" hidden="1" customHeight="1" x14ac:dyDescent="0.3">
      <c r="B142" s="69" t="s">
        <v>87</v>
      </c>
      <c r="C142" s="69" t="s">
        <v>88</v>
      </c>
      <c r="D142" s="69" t="s">
        <v>35</v>
      </c>
      <c r="E142" s="29" t="s">
        <v>89</v>
      </c>
      <c r="F142" s="20"/>
      <c r="G142" s="80" t="e">
        <f>#REF!+J142</f>
        <v>#REF!</v>
      </c>
      <c r="H142" s="80"/>
      <c r="I142" s="80"/>
      <c r="J142" s="80"/>
      <c r="K142" s="80"/>
      <c r="L142" s="131"/>
      <c r="M142" s="200" t="e">
        <f t="shared" si="16"/>
        <v>#REF!</v>
      </c>
      <c r="N142" s="200">
        <f t="shared" si="12"/>
        <v>0</v>
      </c>
    </row>
    <row r="143" spans="1:14" ht="144" hidden="1" customHeight="1" x14ac:dyDescent="0.3">
      <c r="B143" s="69"/>
      <c r="C143" s="69"/>
      <c r="D143" s="69"/>
      <c r="E143" s="30"/>
      <c r="F143" s="20" t="s">
        <v>343</v>
      </c>
      <c r="G143" s="80" t="e">
        <f>#REF!+J143</f>
        <v>#REF!</v>
      </c>
      <c r="H143" s="80"/>
      <c r="I143" s="80"/>
      <c r="J143" s="80"/>
      <c r="K143" s="80"/>
      <c r="L143" s="131"/>
      <c r="M143" s="200" t="e">
        <f t="shared" si="16"/>
        <v>#REF!</v>
      </c>
      <c r="N143" s="200">
        <f t="shared" si="12"/>
        <v>0</v>
      </c>
    </row>
    <row r="144" spans="1:14" ht="69.599999999999994" hidden="1" customHeight="1" x14ac:dyDescent="0.3">
      <c r="B144" s="69"/>
      <c r="C144" s="69"/>
      <c r="D144" s="69"/>
      <c r="E144" s="30"/>
      <c r="F144" s="20"/>
      <c r="G144" s="80" t="e">
        <f>#REF!+J144</f>
        <v>#REF!</v>
      </c>
      <c r="H144" s="80"/>
      <c r="I144" s="80"/>
      <c r="J144" s="80"/>
      <c r="K144" s="80"/>
      <c r="L144" s="131"/>
      <c r="M144" s="200" t="e">
        <f t="shared" si="16"/>
        <v>#REF!</v>
      </c>
      <c r="N144" s="200">
        <f t="shared" ref="N144:N207" si="17">I144+L144</f>
        <v>0</v>
      </c>
    </row>
    <row r="145" spans="1:14" ht="69.599999999999994" hidden="1" customHeight="1" x14ac:dyDescent="0.3">
      <c r="B145" s="69"/>
      <c r="C145" s="69"/>
      <c r="D145" s="69"/>
      <c r="E145" s="30"/>
      <c r="F145" s="20"/>
      <c r="G145" s="80" t="e">
        <f>#REF!+J145</f>
        <v>#REF!</v>
      </c>
      <c r="H145" s="80"/>
      <c r="I145" s="80"/>
      <c r="J145" s="80"/>
      <c r="K145" s="80"/>
      <c r="L145" s="131"/>
      <c r="M145" s="200" t="e">
        <f t="shared" si="16"/>
        <v>#REF!</v>
      </c>
      <c r="N145" s="200">
        <f t="shared" si="17"/>
        <v>0</v>
      </c>
    </row>
    <row r="146" spans="1:14" ht="69.599999999999994" hidden="1" customHeight="1" x14ac:dyDescent="0.3">
      <c r="B146" s="69"/>
      <c r="C146" s="69"/>
      <c r="D146" s="69"/>
      <c r="E146" s="30"/>
      <c r="F146" s="20"/>
      <c r="G146" s="80" t="e">
        <f>#REF!+J146</f>
        <v>#REF!</v>
      </c>
      <c r="H146" s="80"/>
      <c r="I146" s="80"/>
      <c r="J146" s="80"/>
      <c r="K146" s="80"/>
      <c r="L146" s="131"/>
      <c r="M146" s="200" t="e">
        <f t="shared" si="16"/>
        <v>#REF!</v>
      </c>
      <c r="N146" s="200">
        <f t="shared" si="17"/>
        <v>0</v>
      </c>
    </row>
    <row r="147" spans="1:14" ht="69.599999999999994" hidden="1" customHeight="1" x14ac:dyDescent="0.3">
      <c r="B147" s="69"/>
      <c r="C147" s="69"/>
      <c r="D147" s="69"/>
      <c r="E147" s="30"/>
      <c r="F147" s="20"/>
      <c r="G147" s="80" t="e">
        <f>#REF!+J147</f>
        <v>#REF!</v>
      </c>
      <c r="H147" s="80"/>
      <c r="I147" s="80"/>
      <c r="J147" s="80"/>
      <c r="K147" s="80"/>
      <c r="L147" s="131"/>
      <c r="M147" s="200" t="e">
        <f t="shared" si="16"/>
        <v>#REF!</v>
      </c>
      <c r="N147" s="200">
        <f t="shared" si="17"/>
        <v>0</v>
      </c>
    </row>
    <row r="148" spans="1:14" ht="69.599999999999994" hidden="1" customHeight="1" x14ac:dyDescent="0.3">
      <c r="B148" s="71"/>
      <c r="C148" s="71"/>
      <c r="D148" s="71"/>
      <c r="E148" s="72"/>
      <c r="F148" s="20"/>
      <c r="G148" s="80" t="e">
        <f>#REF!+J148</f>
        <v>#REF!</v>
      </c>
      <c r="H148" s="80"/>
      <c r="I148" s="80"/>
      <c r="J148" s="80"/>
      <c r="K148" s="80"/>
      <c r="L148" s="131"/>
      <c r="M148" s="200" t="e">
        <f t="shared" si="16"/>
        <v>#REF!</v>
      </c>
      <c r="N148" s="200">
        <f t="shared" si="17"/>
        <v>0</v>
      </c>
    </row>
    <row r="149" spans="1:14" ht="82.5" hidden="1" customHeight="1" x14ac:dyDescent="0.25">
      <c r="B149" s="50" t="s">
        <v>288</v>
      </c>
      <c r="C149" s="60">
        <v>7322</v>
      </c>
      <c r="D149" s="61" t="s">
        <v>18</v>
      </c>
      <c r="E149" s="51" t="s">
        <v>226</v>
      </c>
      <c r="F149" s="18" t="s">
        <v>287</v>
      </c>
      <c r="G149" s="80" t="e">
        <f>#REF!+J149</f>
        <v>#REF!</v>
      </c>
      <c r="H149" s="80"/>
      <c r="I149" s="80"/>
      <c r="J149" s="80"/>
      <c r="K149" s="80"/>
      <c r="L149" s="131"/>
      <c r="M149" s="200" t="e">
        <f t="shared" si="16"/>
        <v>#REF!</v>
      </c>
      <c r="N149" s="200">
        <f t="shared" si="17"/>
        <v>0</v>
      </c>
    </row>
    <row r="150" spans="1:14" s="8" customFormat="1" ht="69.75" customHeight="1" x14ac:dyDescent="0.25">
      <c r="A150" s="7"/>
      <c r="B150" s="143" t="s">
        <v>70</v>
      </c>
      <c r="C150" s="143" t="s">
        <v>71</v>
      </c>
      <c r="D150" s="143" t="s">
        <v>72</v>
      </c>
      <c r="E150" s="173" t="s">
        <v>73</v>
      </c>
      <c r="F150" s="153" t="s">
        <v>389</v>
      </c>
      <c r="G150" s="130">
        <v>20000</v>
      </c>
      <c r="H150" s="130">
        <v>5000</v>
      </c>
      <c r="I150" s="130">
        <v>0</v>
      </c>
      <c r="J150" s="130">
        <f>J151</f>
        <v>0</v>
      </c>
      <c r="K150" s="130"/>
      <c r="L150" s="130"/>
      <c r="M150" s="200">
        <f t="shared" ref="M150:M181" si="18">G150+J150</f>
        <v>20000</v>
      </c>
      <c r="N150" s="200">
        <f t="shared" si="17"/>
        <v>0</v>
      </c>
    </row>
    <row r="151" spans="1:14" ht="28.95" hidden="1" customHeight="1" x14ac:dyDescent="0.25">
      <c r="B151" s="143"/>
      <c r="C151" s="143"/>
      <c r="D151" s="143"/>
      <c r="E151" s="173"/>
      <c r="F151" s="145"/>
      <c r="G151" s="131" t="e">
        <f>#REF!+J151</f>
        <v>#REF!</v>
      </c>
      <c r="H151" s="131"/>
      <c r="I151" s="131"/>
      <c r="J151" s="131"/>
      <c r="K151" s="131"/>
      <c r="L151" s="131"/>
      <c r="M151" s="200" t="e">
        <f t="shared" si="18"/>
        <v>#REF!</v>
      </c>
      <c r="N151" s="200">
        <f t="shared" si="17"/>
        <v>0</v>
      </c>
    </row>
    <row r="152" spans="1:14" ht="48" customHeight="1" x14ac:dyDescent="0.25">
      <c r="B152" s="143"/>
      <c r="C152" s="143"/>
      <c r="D152" s="143"/>
      <c r="E152" s="144"/>
      <c r="F152" s="178" t="s">
        <v>348</v>
      </c>
      <c r="G152" s="130">
        <f t="shared" ref="G152:L152" si="19">SUM(G153:G154)</f>
        <v>170500</v>
      </c>
      <c r="H152" s="130">
        <f t="shared" si="19"/>
        <v>55800</v>
      </c>
      <c r="I152" s="130">
        <f t="shared" si="19"/>
        <v>34300</v>
      </c>
      <c r="J152" s="130">
        <f t="shared" si="19"/>
        <v>0</v>
      </c>
      <c r="K152" s="130">
        <f t="shared" si="19"/>
        <v>0</v>
      </c>
      <c r="L152" s="130">
        <f t="shared" si="19"/>
        <v>0</v>
      </c>
      <c r="M152" s="200">
        <f t="shared" si="18"/>
        <v>170500</v>
      </c>
      <c r="N152" s="200">
        <f t="shared" si="17"/>
        <v>34300</v>
      </c>
    </row>
    <row r="153" spans="1:14" ht="60.6" customHeight="1" x14ac:dyDescent="0.25">
      <c r="B153" s="143" t="s">
        <v>453</v>
      </c>
      <c r="C153" s="143" t="s">
        <v>170</v>
      </c>
      <c r="D153" s="143" t="s">
        <v>117</v>
      </c>
      <c r="E153" s="139" t="s">
        <v>171</v>
      </c>
      <c r="F153" s="178"/>
      <c r="G153" s="131">
        <v>96000</v>
      </c>
      <c r="H153" s="131">
        <v>11000</v>
      </c>
      <c r="I153" s="131">
        <v>0</v>
      </c>
      <c r="J153" s="131">
        <v>0</v>
      </c>
      <c r="K153" s="131">
        <v>0</v>
      </c>
      <c r="L153" s="131">
        <v>0</v>
      </c>
      <c r="M153" s="200">
        <f t="shared" si="18"/>
        <v>96000</v>
      </c>
      <c r="N153" s="200">
        <f t="shared" si="17"/>
        <v>0</v>
      </c>
    </row>
    <row r="154" spans="1:14" ht="60.6" customHeight="1" x14ac:dyDescent="0.25">
      <c r="B154" s="143" t="s">
        <v>158</v>
      </c>
      <c r="C154" s="143" t="s">
        <v>159</v>
      </c>
      <c r="D154" s="143" t="s">
        <v>117</v>
      </c>
      <c r="E154" s="144" t="s">
        <v>317</v>
      </c>
      <c r="F154" s="178"/>
      <c r="G154" s="131">
        <v>74500</v>
      </c>
      <c r="H154" s="131">
        <v>44800</v>
      </c>
      <c r="I154" s="131">
        <v>34300</v>
      </c>
      <c r="J154" s="131">
        <v>0</v>
      </c>
      <c r="K154" s="131">
        <v>0</v>
      </c>
      <c r="L154" s="131">
        <v>0</v>
      </c>
      <c r="M154" s="200">
        <f t="shared" si="18"/>
        <v>74500</v>
      </c>
      <c r="N154" s="200">
        <f t="shared" si="17"/>
        <v>34300</v>
      </c>
    </row>
    <row r="155" spans="1:14" ht="60.6" hidden="1" customHeight="1" x14ac:dyDescent="0.3">
      <c r="B155" s="165" t="s">
        <v>444</v>
      </c>
      <c r="C155" s="165" t="s">
        <v>116</v>
      </c>
      <c r="D155" s="165" t="s">
        <v>117</v>
      </c>
      <c r="E155" s="180" t="s">
        <v>118</v>
      </c>
      <c r="F155" s="178"/>
      <c r="G155" s="130" t="e">
        <f>#REF!+J155</f>
        <v>#REF!</v>
      </c>
      <c r="H155" s="130"/>
      <c r="I155" s="131"/>
      <c r="J155" s="130"/>
      <c r="K155" s="130"/>
      <c r="L155" s="130"/>
      <c r="M155" s="200" t="e">
        <f t="shared" si="18"/>
        <v>#REF!</v>
      </c>
      <c r="N155" s="200">
        <f t="shared" si="17"/>
        <v>0</v>
      </c>
    </row>
    <row r="156" spans="1:14" ht="50.4" customHeight="1" x14ac:dyDescent="0.25">
      <c r="B156" s="143"/>
      <c r="C156" s="143"/>
      <c r="D156" s="143"/>
      <c r="E156" s="144"/>
      <c r="F156" s="153" t="s">
        <v>366</v>
      </c>
      <c r="G156" s="130">
        <f t="shared" ref="G156:L156" si="20">G160</f>
        <v>75000</v>
      </c>
      <c r="H156" s="130">
        <f t="shared" si="20"/>
        <v>75000</v>
      </c>
      <c r="I156" s="130">
        <f t="shared" si="20"/>
        <v>75000</v>
      </c>
      <c r="J156" s="130">
        <f t="shared" si="20"/>
        <v>0</v>
      </c>
      <c r="K156" s="130">
        <f t="shared" si="20"/>
        <v>0</v>
      </c>
      <c r="L156" s="130">
        <f t="shared" si="20"/>
        <v>0</v>
      </c>
      <c r="M156" s="199">
        <f t="shared" si="18"/>
        <v>75000</v>
      </c>
      <c r="N156" s="199">
        <f t="shared" si="17"/>
        <v>75000</v>
      </c>
    </row>
    <row r="157" spans="1:14" ht="49.95" hidden="1" customHeight="1" x14ac:dyDescent="0.3">
      <c r="B157" s="143"/>
      <c r="C157" s="146"/>
      <c r="D157" s="146"/>
      <c r="E157" s="182"/>
      <c r="F157" s="145"/>
      <c r="G157" s="131"/>
      <c r="H157" s="131"/>
      <c r="I157" s="131"/>
      <c r="J157" s="131"/>
      <c r="K157" s="131"/>
      <c r="L157" s="131"/>
      <c r="M157" s="200">
        <f t="shared" si="18"/>
        <v>0</v>
      </c>
      <c r="N157" s="200">
        <f t="shared" si="17"/>
        <v>0</v>
      </c>
    </row>
    <row r="158" spans="1:14" ht="72" hidden="1" customHeight="1" x14ac:dyDescent="0.3">
      <c r="B158" s="165"/>
      <c r="C158" s="165"/>
      <c r="D158" s="165"/>
      <c r="E158" s="180"/>
      <c r="F158" s="145"/>
      <c r="G158" s="131"/>
      <c r="H158" s="131"/>
      <c r="I158" s="131"/>
      <c r="J158" s="131"/>
      <c r="K158" s="131"/>
      <c r="L158" s="131"/>
      <c r="M158" s="200">
        <f t="shared" si="18"/>
        <v>0</v>
      </c>
      <c r="N158" s="200">
        <f t="shared" si="17"/>
        <v>0</v>
      </c>
    </row>
    <row r="159" spans="1:14" ht="68.400000000000006" hidden="1" customHeight="1" x14ac:dyDescent="0.3">
      <c r="B159" s="143"/>
      <c r="C159" s="143"/>
      <c r="D159" s="143"/>
      <c r="E159" s="157"/>
      <c r="F159" s="145"/>
      <c r="G159" s="131"/>
      <c r="H159" s="131"/>
      <c r="I159" s="131"/>
      <c r="J159" s="131"/>
      <c r="K159" s="131"/>
      <c r="L159" s="131"/>
      <c r="M159" s="200">
        <f t="shared" si="18"/>
        <v>0</v>
      </c>
      <c r="N159" s="200">
        <f t="shared" si="17"/>
        <v>0</v>
      </c>
    </row>
    <row r="160" spans="1:14" ht="41.4" customHeight="1" x14ac:dyDescent="0.3">
      <c r="B160" s="143" t="s">
        <v>107</v>
      </c>
      <c r="C160" s="143" t="s">
        <v>108</v>
      </c>
      <c r="D160" s="143" t="s">
        <v>109</v>
      </c>
      <c r="E160" s="157" t="s">
        <v>110</v>
      </c>
      <c r="F160" s="145" t="s">
        <v>571</v>
      </c>
      <c r="G160" s="131">
        <v>75000</v>
      </c>
      <c r="H160" s="131">
        <v>75000</v>
      </c>
      <c r="I160" s="131">
        <v>75000</v>
      </c>
      <c r="J160" s="131">
        <v>0</v>
      </c>
      <c r="K160" s="131">
        <v>0</v>
      </c>
      <c r="L160" s="131">
        <v>0</v>
      </c>
      <c r="M160" s="200">
        <f t="shared" si="18"/>
        <v>75000</v>
      </c>
      <c r="N160" s="200">
        <f t="shared" si="17"/>
        <v>75000</v>
      </c>
    </row>
    <row r="161" spans="1:14" s="8" customFormat="1" ht="51" customHeight="1" x14ac:dyDescent="0.25">
      <c r="A161" s="7"/>
      <c r="B161" s="1"/>
      <c r="C161" s="129"/>
      <c r="D161" s="129"/>
      <c r="E161" s="129"/>
      <c r="F161" s="153" t="s">
        <v>324</v>
      </c>
      <c r="G161" s="130">
        <f t="shared" ref="G161:L161" si="21">G162+G163+G164+G166+G167+G168+G169</f>
        <v>3861700</v>
      </c>
      <c r="H161" s="130">
        <f t="shared" si="21"/>
        <v>282698</v>
      </c>
      <c r="I161" s="130">
        <f t="shared" si="21"/>
        <v>98580.9</v>
      </c>
      <c r="J161" s="130">
        <f t="shared" si="21"/>
        <v>0</v>
      </c>
      <c r="K161" s="130">
        <f t="shared" si="21"/>
        <v>0</v>
      </c>
      <c r="L161" s="130">
        <f t="shared" si="21"/>
        <v>0</v>
      </c>
      <c r="M161" s="199">
        <f t="shared" si="18"/>
        <v>3861700</v>
      </c>
      <c r="N161" s="199">
        <f t="shared" si="17"/>
        <v>98580.9</v>
      </c>
    </row>
    <row r="162" spans="1:14" s="8" customFormat="1" ht="81.599999999999994" customHeight="1" x14ac:dyDescent="0.25">
      <c r="A162" s="7"/>
      <c r="B162" s="143" t="s">
        <v>90</v>
      </c>
      <c r="C162" s="143" t="s">
        <v>91</v>
      </c>
      <c r="D162" s="143" t="s">
        <v>83</v>
      </c>
      <c r="E162" s="144" t="s">
        <v>92</v>
      </c>
      <c r="F162" s="139" t="s">
        <v>471</v>
      </c>
      <c r="G162" s="131">
        <v>12000</v>
      </c>
      <c r="H162" s="131">
        <v>2000</v>
      </c>
      <c r="I162" s="131">
        <v>0</v>
      </c>
      <c r="J162" s="131">
        <v>0</v>
      </c>
      <c r="K162" s="131">
        <v>0</v>
      </c>
      <c r="L162" s="131">
        <v>0</v>
      </c>
      <c r="M162" s="200">
        <f t="shared" si="18"/>
        <v>12000</v>
      </c>
      <c r="N162" s="200">
        <f t="shared" si="17"/>
        <v>0</v>
      </c>
    </row>
    <row r="163" spans="1:14" s="8" customFormat="1" ht="69" customHeight="1" x14ac:dyDescent="0.3">
      <c r="A163" s="7"/>
      <c r="B163" s="165" t="s">
        <v>97</v>
      </c>
      <c r="C163" s="165" t="s">
        <v>98</v>
      </c>
      <c r="D163" s="165" t="s">
        <v>95</v>
      </c>
      <c r="E163" s="157" t="s">
        <v>99</v>
      </c>
      <c r="F163" s="139" t="s">
        <v>472</v>
      </c>
      <c r="G163" s="131">
        <v>4000</v>
      </c>
      <c r="H163" s="131">
        <v>2000</v>
      </c>
      <c r="I163" s="131">
        <v>0</v>
      </c>
      <c r="J163" s="131">
        <v>0</v>
      </c>
      <c r="K163" s="131">
        <v>0</v>
      </c>
      <c r="L163" s="131">
        <v>0</v>
      </c>
      <c r="M163" s="200">
        <f t="shared" si="18"/>
        <v>4000</v>
      </c>
      <c r="N163" s="200">
        <f t="shared" si="17"/>
        <v>0</v>
      </c>
    </row>
    <row r="164" spans="1:14" ht="102" customHeight="1" x14ac:dyDescent="0.3">
      <c r="B164" s="143" t="s">
        <v>74</v>
      </c>
      <c r="C164" s="143" t="s">
        <v>75</v>
      </c>
      <c r="D164" s="143" t="s">
        <v>76</v>
      </c>
      <c r="E164" s="173" t="s">
        <v>77</v>
      </c>
      <c r="F164" s="161" t="s">
        <v>473</v>
      </c>
      <c r="G164" s="131">
        <v>208500</v>
      </c>
      <c r="H164" s="131">
        <v>52300</v>
      </c>
      <c r="I164" s="131">
        <v>3744.18</v>
      </c>
      <c r="J164" s="131">
        <v>0</v>
      </c>
      <c r="K164" s="131">
        <v>0</v>
      </c>
      <c r="L164" s="131">
        <v>0</v>
      </c>
      <c r="M164" s="200">
        <f t="shared" si="18"/>
        <v>208500</v>
      </c>
      <c r="N164" s="200">
        <f t="shared" si="17"/>
        <v>3744.18</v>
      </c>
    </row>
    <row r="165" spans="1:14" ht="31.2" hidden="1" customHeight="1" x14ac:dyDescent="0.3">
      <c r="B165" s="143" t="s">
        <v>78</v>
      </c>
      <c r="C165" s="143" t="s">
        <v>79</v>
      </c>
      <c r="D165" s="143"/>
      <c r="E165" s="173" t="s">
        <v>80</v>
      </c>
      <c r="F165" s="161"/>
      <c r="G165" s="131"/>
      <c r="H165" s="131"/>
      <c r="I165" s="131"/>
      <c r="J165" s="131"/>
      <c r="K165" s="131"/>
      <c r="L165" s="131"/>
      <c r="M165" s="200">
        <f t="shared" si="18"/>
        <v>0</v>
      </c>
      <c r="N165" s="200">
        <f t="shared" si="17"/>
        <v>0</v>
      </c>
    </row>
    <row r="166" spans="1:14" ht="141" customHeight="1" x14ac:dyDescent="0.3">
      <c r="B166" s="143" t="s">
        <v>81</v>
      </c>
      <c r="C166" s="143" t="s">
        <v>82</v>
      </c>
      <c r="D166" s="143" t="s">
        <v>83</v>
      </c>
      <c r="E166" s="173" t="s">
        <v>84</v>
      </c>
      <c r="F166" s="161" t="s">
        <v>474</v>
      </c>
      <c r="G166" s="131">
        <v>909600</v>
      </c>
      <c r="H166" s="131">
        <v>167000</v>
      </c>
      <c r="I166" s="131">
        <v>78000</v>
      </c>
      <c r="J166" s="131">
        <v>0</v>
      </c>
      <c r="K166" s="131">
        <v>0</v>
      </c>
      <c r="L166" s="131">
        <v>0</v>
      </c>
      <c r="M166" s="200">
        <f t="shared" si="18"/>
        <v>909600</v>
      </c>
      <c r="N166" s="200">
        <f t="shared" si="17"/>
        <v>78000</v>
      </c>
    </row>
    <row r="167" spans="1:14" ht="80.25" customHeight="1" x14ac:dyDescent="0.25">
      <c r="B167" s="143" t="s">
        <v>85</v>
      </c>
      <c r="C167" s="143" t="s">
        <v>86</v>
      </c>
      <c r="D167" s="143" t="s">
        <v>83</v>
      </c>
      <c r="E167" s="173" t="s">
        <v>318</v>
      </c>
      <c r="F167" s="156" t="s">
        <v>207</v>
      </c>
      <c r="G167" s="131">
        <v>104600</v>
      </c>
      <c r="H167" s="131">
        <v>28398</v>
      </c>
      <c r="I167" s="131">
        <v>13836.72</v>
      </c>
      <c r="J167" s="131">
        <v>0</v>
      </c>
      <c r="K167" s="131">
        <v>0</v>
      </c>
      <c r="L167" s="131">
        <v>0</v>
      </c>
      <c r="M167" s="200">
        <f t="shared" si="18"/>
        <v>104600</v>
      </c>
      <c r="N167" s="200">
        <f t="shared" si="17"/>
        <v>13836.72</v>
      </c>
    </row>
    <row r="168" spans="1:14" ht="154.5" customHeight="1" x14ac:dyDescent="0.3">
      <c r="B168" s="143" t="s">
        <v>107</v>
      </c>
      <c r="C168" s="143" t="s">
        <v>108</v>
      </c>
      <c r="D168" s="143" t="s">
        <v>109</v>
      </c>
      <c r="E168" s="173" t="s">
        <v>110</v>
      </c>
      <c r="F168" s="214" t="s">
        <v>475</v>
      </c>
      <c r="G168" s="131">
        <v>123000</v>
      </c>
      <c r="H168" s="131">
        <v>31000</v>
      </c>
      <c r="I168" s="131">
        <v>3000</v>
      </c>
      <c r="J168" s="131">
        <v>0</v>
      </c>
      <c r="K168" s="131">
        <v>0</v>
      </c>
      <c r="L168" s="131">
        <v>0</v>
      </c>
      <c r="M168" s="200">
        <f t="shared" si="18"/>
        <v>123000</v>
      </c>
      <c r="N168" s="200">
        <f t="shared" si="17"/>
        <v>3000</v>
      </c>
    </row>
    <row r="169" spans="1:14" ht="109.95" customHeight="1" x14ac:dyDescent="0.3">
      <c r="B169" s="143" t="s">
        <v>87</v>
      </c>
      <c r="C169" s="143" t="s">
        <v>88</v>
      </c>
      <c r="D169" s="143" t="s">
        <v>35</v>
      </c>
      <c r="E169" s="173" t="s">
        <v>89</v>
      </c>
      <c r="F169" s="46" t="s">
        <v>340</v>
      </c>
      <c r="G169" s="131">
        <v>2500000</v>
      </c>
      <c r="H169" s="131">
        <v>0</v>
      </c>
      <c r="I169" s="131">
        <v>0</v>
      </c>
      <c r="J169" s="131">
        <v>0</v>
      </c>
      <c r="K169" s="131">
        <v>0</v>
      </c>
      <c r="L169" s="131">
        <v>0</v>
      </c>
      <c r="M169" s="200">
        <f t="shared" si="18"/>
        <v>2500000</v>
      </c>
      <c r="N169" s="200">
        <f t="shared" si="17"/>
        <v>0</v>
      </c>
    </row>
    <row r="170" spans="1:14" s="8" customFormat="1" ht="66.599999999999994" customHeight="1" x14ac:dyDescent="0.25">
      <c r="A170" s="7"/>
      <c r="B170" s="1"/>
      <c r="C170" s="129"/>
      <c r="D170" s="129"/>
      <c r="E170" s="129"/>
      <c r="F170" s="153" t="s">
        <v>393</v>
      </c>
      <c r="G170" s="195">
        <f t="shared" ref="G170:L170" si="22">G171+G172+G173+G174+G175+G176+G177+G178+G179+G186</f>
        <v>8437615</v>
      </c>
      <c r="H170" s="195">
        <f t="shared" si="22"/>
        <v>2494526</v>
      </c>
      <c r="I170" s="195">
        <f t="shared" si="22"/>
        <v>681861.37999999989</v>
      </c>
      <c r="J170" s="195">
        <f t="shared" si="22"/>
        <v>22400</v>
      </c>
      <c r="K170" s="195">
        <f t="shared" si="22"/>
        <v>22400</v>
      </c>
      <c r="L170" s="195">
        <f t="shared" si="22"/>
        <v>0</v>
      </c>
      <c r="M170" s="199">
        <f t="shared" si="18"/>
        <v>8460015</v>
      </c>
      <c r="N170" s="199">
        <f t="shared" si="17"/>
        <v>681861.37999999989</v>
      </c>
    </row>
    <row r="171" spans="1:14" ht="78.75" customHeight="1" x14ac:dyDescent="0.25">
      <c r="B171" s="143" t="s">
        <v>90</v>
      </c>
      <c r="C171" s="143" t="s">
        <v>91</v>
      </c>
      <c r="D171" s="143" t="s">
        <v>83</v>
      </c>
      <c r="E171" s="144" t="s">
        <v>92</v>
      </c>
      <c r="F171" s="139" t="s">
        <v>476</v>
      </c>
      <c r="G171" s="131">
        <f>30000</f>
        <v>30000</v>
      </c>
      <c r="H171" s="131">
        <v>7500</v>
      </c>
      <c r="I171" s="131">
        <v>982.21</v>
      </c>
      <c r="J171" s="131">
        <v>0</v>
      </c>
      <c r="K171" s="131">
        <v>0</v>
      </c>
      <c r="L171" s="131">
        <v>0</v>
      </c>
      <c r="M171" s="200">
        <f t="shared" si="18"/>
        <v>30000</v>
      </c>
      <c r="N171" s="200">
        <f t="shared" si="17"/>
        <v>982.21</v>
      </c>
    </row>
    <row r="172" spans="1:14" ht="50.25" customHeight="1" x14ac:dyDescent="0.25">
      <c r="B172" s="143" t="s">
        <v>93</v>
      </c>
      <c r="C172" s="143" t="s">
        <v>94</v>
      </c>
      <c r="D172" s="143" t="s">
        <v>95</v>
      </c>
      <c r="E172" s="144" t="s">
        <v>96</v>
      </c>
      <c r="F172" s="139" t="s">
        <v>477</v>
      </c>
      <c r="G172" s="131">
        <v>117600</v>
      </c>
      <c r="H172" s="131">
        <v>42900</v>
      </c>
      <c r="I172" s="131">
        <v>22505.06</v>
      </c>
      <c r="J172" s="131">
        <v>0</v>
      </c>
      <c r="K172" s="131">
        <v>0</v>
      </c>
      <c r="L172" s="131">
        <v>0</v>
      </c>
      <c r="M172" s="200">
        <f t="shared" si="18"/>
        <v>117600</v>
      </c>
      <c r="N172" s="200">
        <f t="shared" si="17"/>
        <v>22505.06</v>
      </c>
    </row>
    <row r="173" spans="1:14" ht="65.25" customHeight="1" x14ac:dyDescent="0.25">
      <c r="B173" s="143" t="s">
        <v>97</v>
      </c>
      <c r="C173" s="143" t="s">
        <v>98</v>
      </c>
      <c r="D173" s="143" t="s">
        <v>95</v>
      </c>
      <c r="E173" s="173" t="s">
        <v>99</v>
      </c>
      <c r="F173" s="139" t="s">
        <v>478</v>
      </c>
      <c r="G173" s="131">
        <v>3156000</v>
      </c>
      <c r="H173" s="131">
        <v>864000</v>
      </c>
      <c r="I173" s="131">
        <v>280989.42</v>
      </c>
      <c r="J173" s="131">
        <v>0</v>
      </c>
      <c r="K173" s="131">
        <v>0</v>
      </c>
      <c r="L173" s="131">
        <v>0</v>
      </c>
      <c r="M173" s="200">
        <f t="shared" si="18"/>
        <v>3156000</v>
      </c>
      <c r="N173" s="200">
        <f t="shared" si="17"/>
        <v>280989.42</v>
      </c>
    </row>
    <row r="174" spans="1:14" ht="61.95" customHeight="1" x14ac:dyDescent="0.25">
      <c r="B174" s="143" t="s">
        <v>100</v>
      </c>
      <c r="C174" s="143" t="s">
        <v>101</v>
      </c>
      <c r="D174" s="143" t="s">
        <v>95</v>
      </c>
      <c r="E174" s="173" t="s">
        <v>102</v>
      </c>
      <c r="F174" s="139" t="s">
        <v>479</v>
      </c>
      <c r="G174" s="131">
        <v>240000</v>
      </c>
      <c r="H174" s="131">
        <v>120000</v>
      </c>
      <c r="I174" s="131">
        <v>21089.95</v>
      </c>
      <c r="J174" s="131">
        <v>0</v>
      </c>
      <c r="K174" s="131">
        <v>0</v>
      </c>
      <c r="L174" s="131">
        <v>0</v>
      </c>
      <c r="M174" s="200">
        <f t="shared" si="18"/>
        <v>240000</v>
      </c>
      <c r="N174" s="200">
        <f t="shared" si="17"/>
        <v>21089.95</v>
      </c>
    </row>
    <row r="175" spans="1:14" ht="107.4" customHeight="1" x14ac:dyDescent="0.3">
      <c r="B175" s="143" t="s">
        <v>103</v>
      </c>
      <c r="C175" s="143" t="s">
        <v>104</v>
      </c>
      <c r="D175" s="143" t="s">
        <v>105</v>
      </c>
      <c r="E175" s="180" t="s">
        <v>106</v>
      </c>
      <c r="F175" s="139" t="s">
        <v>480</v>
      </c>
      <c r="G175" s="131">
        <f>492000</f>
        <v>492000</v>
      </c>
      <c r="H175" s="131">
        <v>123000</v>
      </c>
      <c r="I175" s="131">
        <v>71403.34</v>
      </c>
      <c r="J175" s="131">
        <v>0</v>
      </c>
      <c r="K175" s="131">
        <v>0</v>
      </c>
      <c r="L175" s="131">
        <v>0</v>
      </c>
      <c r="M175" s="200">
        <f t="shared" si="18"/>
        <v>492000</v>
      </c>
      <c r="N175" s="200">
        <f t="shared" si="17"/>
        <v>71403.34</v>
      </c>
    </row>
    <row r="176" spans="1:14" ht="109.95" customHeight="1" x14ac:dyDescent="0.3">
      <c r="B176" s="143" t="s">
        <v>74</v>
      </c>
      <c r="C176" s="143" t="s">
        <v>75</v>
      </c>
      <c r="D176" s="143" t="s">
        <v>76</v>
      </c>
      <c r="E176" s="157" t="s">
        <v>77</v>
      </c>
      <c r="F176" s="139" t="s">
        <v>481</v>
      </c>
      <c r="G176" s="131">
        <f>357000</f>
        <v>357000</v>
      </c>
      <c r="H176" s="131">
        <v>89220</v>
      </c>
      <c r="I176" s="131">
        <v>34604.36</v>
      </c>
      <c r="J176" s="131">
        <v>0</v>
      </c>
      <c r="K176" s="131">
        <v>0</v>
      </c>
      <c r="L176" s="131">
        <v>0</v>
      </c>
      <c r="M176" s="200">
        <f t="shared" si="18"/>
        <v>357000</v>
      </c>
      <c r="N176" s="200">
        <f t="shared" si="17"/>
        <v>34604.36</v>
      </c>
    </row>
    <row r="177" spans="2:14" ht="88.5" customHeight="1" x14ac:dyDescent="0.3">
      <c r="B177" s="143" t="s">
        <v>81</v>
      </c>
      <c r="C177" s="143" t="s">
        <v>82</v>
      </c>
      <c r="D177" s="143" t="s">
        <v>83</v>
      </c>
      <c r="E177" s="157" t="s">
        <v>84</v>
      </c>
      <c r="F177" s="139" t="s">
        <v>482</v>
      </c>
      <c r="G177" s="131">
        <f>344100</f>
        <v>344100</v>
      </c>
      <c r="H177" s="131">
        <v>75150</v>
      </c>
      <c r="I177" s="131">
        <v>39930</v>
      </c>
      <c r="J177" s="131">
        <v>0</v>
      </c>
      <c r="K177" s="131">
        <v>0</v>
      </c>
      <c r="L177" s="131">
        <v>0</v>
      </c>
      <c r="M177" s="200">
        <f t="shared" si="18"/>
        <v>344100</v>
      </c>
      <c r="N177" s="200">
        <f t="shared" si="17"/>
        <v>39930</v>
      </c>
    </row>
    <row r="178" spans="2:14" ht="142.5" customHeight="1" x14ac:dyDescent="0.25">
      <c r="B178" s="143" t="s">
        <v>85</v>
      </c>
      <c r="C178" s="143" t="s">
        <v>86</v>
      </c>
      <c r="D178" s="143" t="s">
        <v>83</v>
      </c>
      <c r="E178" s="173" t="s">
        <v>318</v>
      </c>
      <c r="F178" s="145" t="s">
        <v>208</v>
      </c>
      <c r="G178" s="131">
        <v>398300</v>
      </c>
      <c r="H178" s="131">
        <v>153511</v>
      </c>
      <c r="I178" s="131">
        <v>66969.600000000006</v>
      </c>
      <c r="J178" s="131">
        <v>22400</v>
      </c>
      <c r="K178" s="131">
        <v>22400</v>
      </c>
      <c r="L178" s="131">
        <v>0</v>
      </c>
      <c r="M178" s="200">
        <f t="shared" si="18"/>
        <v>420700</v>
      </c>
      <c r="N178" s="200">
        <f t="shared" si="17"/>
        <v>66969.600000000006</v>
      </c>
    </row>
    <row r="179" spans="2:14" ht="78.75" customHeight="1" x14ac:dyDescent="0.25">
      <c r="B179" s="143" t="s">
        <v>107</v>
      </c>
      <c r="C179" s="143" t="s">
        <v>108</v>
      </c>
      <c r="D179" s="143" t="s">
        <v>109</v>
      </c>
      <c r="E179" s="173" t="s">
        <v>110</v>
      </c>
      <c r="F179" s="145"/>
      <c r="G179" s="131">
        <f t="shared" ref="G179:L179" si="23">SUM(G180:G185)</f>
        <v>2824195</v>
      </c>
      <c r="H179" s="131">
        <f t="shared" si="23"/>
        <v>899650</v>
      </c>
      <c r="I179" s="131">
        <f t="shared" si="23"/>
        <v>143387.44</v>
      </c>
      <c r="J179" s="131">
        <f t="shared" si="23"/>
        <v>0</v>
      </c>
      <c r="K179" s="131">
        <f t="shared" si="23"/>
        <v>0</v>
      </c>
      <c r="L179" s="131">
        <f t="shared" si="23"/>
        <v>0</v>
      </c>
      <c r="M179" s="200">
        <f t="shared" si="18"/>
        <v>2824195</v>
      </c>
      <c r="N179" s="200">
        <f t="shared" si="17"/>
        <v>143387.44</v>
      </c>
    </row>
    <row r="180" spans="2:14" ht="72.75" customHeight="1" x14ac:dyDescent="0.25">
      <c r="B180" s="143" t="s">
        <v>107</v>
      </c>
      <c r="C180" s="143" t="s">
        <v>108</v>
      </c>
      <c r="D180" s="143" t="s">
        <v>109</v>
      </c>
      <c r="E180" s="173" t="s">
        <v>110</v>
      </c>
      <c r="F180" s="145" t="s">
        <v>488</v>
      </c>
      <c r="G180" s="131">
        <v>128000</v>
      </c>
      <c r="H180" s="131">
        <v>93200</v>
      </c>
      <c r="I180" s="131">
        <f>16627.44</f>
        <v>16627.439999999999</v>
      </c>
      <c r="J180" s="131">
        <v>0</v>
      </c>
      <c r="K180" s="131">
        <v>0</v>
      </c>
      <c r="L180" s="131">
        <v>0</v>
      </c>
      <c r="M180" s="200">
        <f t="shared" si="18"/>
        <v>128000</v>
      </c>
      <c r="N180" s="200">
        <f t="shared" si="17"/>
        <v>16627.439999999999</v>
      </c>
    </row>
    <row r="181" spans="2:14" ht="44.25" customHeight="1" x14ac:dyDescent="0.25">
      <c r="B181" s="143" t="s">
        <v>107</v>
      </c>
      <c r="C181" s="143" t="s">
        <v>108</v>
      </c>
      <c r="D181" s="143" t="s">
        <v>109</v>
      </c>
      <c r="E181" s="173" t="s">
        <v>110</v>
      </c>
      <c r="F181" s="145" t="s">
        <v>484</v>
      </c>
      <c r="G181" s="131">
        <v>612000</v>
      </c>
      <c r="H181" s="131">
        <v>225000</v>
      </c>
      <c r="I181" s="131">
        <v>102000</v>
      </c>
      <c r="J181" s="131">
        <v>0</v>
      </c>
      <c r="K181" s="131">
        <v>0</v>
      </c>
      <c r="L181" s="131">
        <v>0</v>
      </c>
      <c r="M181" s="200">
        <f t="shared" si="18"/>
        <v>612000</v>
      </c>
      <c r="N181" s="200">
        <f t="shared" si="17"/>
        <v>102000</v>
      </c>
    </row>
    <row r="182" spans="2:14" ht="56.25" customHeight="1" x14ac:dyDescent="0.25">
      <c r="B182" s="143" t="s">
        <v>107</v>
      </c>
      <c r="C182" s="143" t="s">
        <v>108</v>
      </c>
      <c r="D182" s="143" t="s">
        <v>109</v>
      </c>
      <c r="E182" s="173" t="s">
        <v>110</v>
      </c>
      <c r="F182" s="145" t="s">
        <v>486</v>
      </c>
      <c r="G182" s="131">
        <v>340000</v>
      </c>
      <c r="H182" s="131">
        <v>340000</v>
      </c>
      <c r="I182" s="131">
        <v>0</v>
      </c>
      <c r="J182" s="131">
        <v>0</v>
      </c>
      <c r="K182" s="131">
        <v>0</v>
      </c>
      <c r="L182" s="131">
        <v>0</v>
      </c>
      <c r="M182" s="200">
        <f t="shared" ref="M182:M215" si="24">G182+J182</f>
        <v>340000</v>
      </c>
      <c r="N182" s="200">
        <f t="shared" si="17"/>
        <v>0</v>
      </c>
    </row>
    <row r="183" spans="2:14" ht="56.25" customHeight="1" x14ac:dyDescent="0.25">
      <c r="B183" s="143" t="s">
        <v>107</v>
      </c>
      <c r="C183" s="143" t="s">
        <v>108</v>
      </c>
      <c r="D183" s="143" t="s">
        <v>109</v>
      </c>
      <c r="E183" s="173" t="s">
        <v>110</v>
      </c>
      <c r="F183" s="145" t="s">
        <v>483</v>
      </c>
      <c r="G183" s="131">
        <f>496000+45000</f>
        <v>541000</v>
      </c>
      <c r="H183" s="131">
        <v>159250</v>
      </c>
      <c r="I183" s="131">
        <v>0</v>
      </c>
      <c r="J183" s="131">
        <v>0</v>
      </c>
      <c r="K183" s="131">
        <v>0</v>
      </c>
      <c r="L183" s="131">
        <v>0</v>
      </c>
      <c r="M183" s="200">
        <f t="shared" si="24"/>
        <v>541000</v>
      </c>
      <c r="N183" s="200">
        <f t="shared" si="17"/>
        <v>0</v>
      </c>
    </row>
    <row r="184" spans="2:14" ht="48.75" customHeight="1" x14ac:dyDescent="0.25">
      <c r="B184" s="143" t="s">
        <v>107</v>
      </c>
      <c r="C184" s="143" t="s">
        <v>108</v>
      </c>
      <c r="D184" s="143" t="s">
        <v>109</v>
      </c>
      <c r="E184" s="173" t="s">
        <v>110</v>
      </c>
      <c r="F184" s="145" t="s">
        <v>487</v>
      </c>
      <c r="G184" s="131">
        <f>244200-45000</f>
        <v>199200</v>
      </c>
      <c r="H184" s="131">
        <v>82200</v>
      </c>
      <c r="I184" s="131">
        <v>24760</v>
      </c>
      <c r="J184" s="131">
        <v>0</v>
      </c>
      <c r="K184" s="131">
        <v>0</v>
      </c>
      <c r="L184" s="131">
        <v>0</v>
      </c>
      <c r="M184" s="200">
        <f t="shared" si="24"/>
        <v>199200</v>
      </c>
      <c r="N184" s="200">
        <f t="shared" si="17"/>
        <v>24760</v>
      </c>
    </row>
    <row r="185" spans="2:14" ht="67.5" customHeight="1" x14ac:dyDescent="0.25">
      <c r="B185" s="143" t="s">
        <v>107</v>
      </c>
      <c r="C185" s="143" t="s">
        <v>108</v>
      </c>
      <c r="D185" s="143" t="s">
        <v>109</v>
      </c>
      <c r="E185" s="173" t="s">
        <v>110</v>
      </c>
      <c r="F185" s="139" t="s">
        <v>485</v>
      </c>
      <c r="G185" s="131">
        <v>1003995</v>
      </c>
      <c r="H185" s="131">
        <v>0</v>
      </c>
      <c r="I185" s="131">
        <v>0</v>
      </c>
      <c r="J185" s="131">
        <v>0</v>
      </c>
      <c r="K185" s="131">
        <v>0</v>
      </c>
      <c r="L185" s="131">
        <v>0</v>
      </c>
      <c r="M185" s="200">
        <f t="shared" si="24"/>
        <v>1003995</v>
      </c>
      <c r="N185" s="200">
        <f t="shared" si="17"/>
        <v>0</v>
      </c>
    </row>
    <row r="186" spans="2:14" ht="39.75" customHeight="1" x14ac:dyDescent="0.25">
      <c r="B186" s="143" t="s">
        <v>87</v>
      </c>
      <c r="C186" s="143" t="s">
        <v>88</v>
      </c>
      <c r="D186" s="143" t="s">
        <v>35</v>
      </c>
      <c r="E186" s="173" t="s">
        <v>89</v>
      </c>
      <c r="F186" s="145"/>
      <c r="G186" s="131">
        <f t="shared" ref="G186:L186" si="25">G188+G189</f>
        <v>478420</v>
      </c>
      <c r="H186" s="131">
        <f t="shared" si="25"/>
        <v>119595</v>
      </c>
      <c r="I186" s="131">
        <f t="shared" si="25"/>
        <v>0</v>
      </c>
      <c r="J186" s="131">
        <f t="shared" si="25"/>
        <v>0</v>
      </c>
      <c r="K186" s="131">
        <f t="shared" si="25"/>
        <v>0</v>
      </c>
      <c r="L186" s="131">
        <f t="shared" si="25"/>
        <v>0</v>
      </c>
      <c r="M186" s="200">
        <f t="shared" si="24"/>
        <v>478420</v>
      </c>
      <c r="N186" s="200">
        <f t="shared" si="17"/>
        <v>0</v>
      </c>
    </row>
    <row r="187" spans="2:14" ht="84.6" hidden="1" customHeight="1" x14ac:dyDescent="0.3">
      <c r="B187" s="66"/>
      <c r="C187" s="66"/>
      <c r="D187" s="66"/>
      <c r="E187" s="68"/>
      <c r="F187" s="18" t="s">
        <v>346</v>
      </c>
      <c r="G187" s="80"/>
      <c r="H187" s="80"/>
      <c r="I187" s="80"/>
      <c r="J187" s="80"/>
      <c r="K187" s="80"/>
      <c r="L187" s="131"/>
      <c r="M187" s="200">
        <f t="shared" si="24"/>
        <v>0</v>
      </c>
      <c r="N187" s="200">
        <f t="shared" si="17"/>
        <v>0</v>
      </c>
    </row>
    <row r="188" spans="2:14" ht="104.25" customHeight="1" x14ac:dyDescent="0.25">
      <c r="B188" s="143"/>
      <c r="C188" s="143"/>
      <c r="D188" s="143"/>
      <c r="E188" s="173"/>
      <c r="F188" s="145" t="s">
        <v>467</v>
      </c>
      <c r="G188" s="131">
        <v>314460</v>
      </c>
      <c r="H188" s="131">
        <v>78615</v>
      </c>
      <c r="I188" s="131">
        <v>0</v>
      </c>
      <c r="J188" s="131"/>
      <c r="K188" s="131"/>
      <c r="L188" s="131"/>
      <c r="M188" s="200">
        <f t="shared" si="24"/>
        <v>314460</v>
      </c>
      <c r="N188" s="200">
        <f t="shared" si="17"/>
        <v>0</v>
      </c>
    </row>
    <row r="189" spans="2:14" ht="66.75" customHeight="1" x14ac:dyDescent="0.25">
      <c r="B189" s="143"/>
      <c r="C189" s="143"/>
      <c r="D189" s="143"/>
      <c r="E189" s="173"/>
      <c r="F189" s="145" t="s">
        <v>468</v>
      </c>
      <c r="G189" s="131">
        <v>163960</v>
      </c>
      <c r="H189" s="131">
        <v>40980</v>
      </c>
      <c r="I189" s="131">
        <v>0</v>
      </c>
      <c r="J189" s="131"/>
      <c r="K189" s="131"/>
      <c r="L189" s="131"/>
      <c r="M189" s="200">
        <f t="shared" si="24"/>
        <v>163960</v>
      </c>
      <c r="N189" s="200">
        <f t="shared" si="17"/>
        <v>0</v>
      </c>
    </row>
    <row r="190" spans="2:14" ht="89.4" hidden="1" customHeight="1" x14ac:dyDescent="0.25">
      <c r="B190" s="143"/>
      <c r="C190" s="143"/>
      <c r="D190" s="143"/>
      <c r="E190" s="173"/>
      <c r="F190" s="153" t="s">
        <v>349</v>
      </c>
      <c r="G190" s="130" t="e">
        <f>G192+G193+G197+G198+G196+G195+G194+G191</f>
        <v>#REF!</v>
      </c>
      <c r="H190" s="130"/>
      <c r="I190" s="130"/>
      <c r="J190" s="130">
        <f>J192+J193+J197+J198+J196+J195+J194+J191</f>
        <v>0</v>
      </c>
      <c r="K190" s="130"/>
      <c r="L190" s="130"/>
      <c r="M190" s="200" t="e">
        <f t="shared" si="24"/>
        <v>#REF!</v>
      </c>
      <c r="N190" s="200">
        <f t="shared" si="17"/>
        <v>0</v>
      </c>
    </row>
    <row r="191" spans="2:14" ht="65.400000000000006" hidden="1" customHeight="1" x14ac:dyDescent="0.3">
      <c r="B191" s="165" t="s">
        <v>236</v>
      </c>
      <c r="C191" s="165" t="s">
        <v>237</v>
      </c>
      <c r="D191" s="165" t="s">
        <v>238</v>
      </c>
      <c r="E191" s="180" t="s">
        <v>239</v>
      </c>
      <c r="F191" s="153"/>
      <c r="G191" s="131" t="e">
        <f>#REF!+J191</f>
        <v>#REF!</v>
      </c>
      <c r="H191" s="131"/>
      <c r="I191" s="131"/>
      <c r="J191" s="131"/>
      <c r="K191" s="131"/>
      <c r="L191" s="131"/>
      <c r="M191" s="200" t="e">
        <f t="shared" si="24"/>
        <v>#REF!</v>
      </c>
      <c r="N191" s="200">
        <f t="shared" si="17"/>
        <v>0</v>
      </c>
    </row>
    <row r="192" spans="2:14" ht="69.75" hidden="1" customHeight="1" x14ac:dyDescent="0.3">
      <c r="B192" s="146" t="s">
        <v>67</v>
      </c>
      <c r="C192" s="181" t="s">
        <v>215</v>
      </c>
      <c r="D192" s="181" t="s">
        <v>147</v>
      </c>
      <c r="E192" s="182" t="s">
        <v>218</v>
      </c>
      <c r="F192" s="145" t="s">
        <v>225</v>
      </c>
      <c r="G192" s="131" t="e">
        <f>#REF!+J192</f>
        <v>#REF!</v>
      </c>
      <c r="H192" s="131"/>
      <c r="I192" s="131"/>
      <c r="J192" s="131"/>
      <c r="K192" s="131"/>
      <c r="L192" s="131"/>
      <c r="M192" s="200" t="e">
        <f t="shared" si="24"/>
        <v>#REF!</v>
      </c>
      <c r="N192" s="200">
        <f t="shared" si="17"/>
        <v>0</v>
      </c>
    </row>
    <row r="193" spans="1:14" ht="66" hidden="1" customHeight="1" x14ac:dyDescent="0.3">
      <c r="B193" s="181" t="s">
        <v>67</v>
      </c>
      <c r="C193" s="146" t="s">
        <v>68</v>
      </c>
      <c r="D193" s="146" t="s">
        <v>69</v>
      </c>
      <c r="E193" s="144" t="s">
        <v>319</v>
      </c>
      <c r="F193" s="145" t="s">
        <v>205</v>
      </c>
      <c r="G193" s="131" t="e">
        <f>#REF!+J193</f>
        <v>#REF!</v>
      </c>
      <c r="H193" s="131"/>
      <c r="I193" s="131"/>
      <c r="J193" s="131"/>
      <c r="K193" s="131"/>
      <c r="L193" s="131"/>
      <c r="M193" s="200" t="e">
        <f t="shared" si="24"/>
        <v>#REF!</v>
      </c>
      <c r="N193" s="200">
        <f t="shared" si="17"/>
        <v>0</v>
      </c>
    </row>
    <row r="194" spans="1:14" ht="77.400000000000006" hidden="1" customHeight="1" x14ac:dyDescent="0.3">
      <c r="B194" s="181" t="s">
        <v>235</v>
      </c>
      <c r="C194" s="165" t="s">
        <v>233</v>
      </c>
      <c r="D194" s="165" t="s">
        <v>212</v>
      </c>
      <c r="E194" s="180" t="s">
        <v>234</v>
      </c>
      <c r="F194" s="145"/>
      <c r="G194" s="131" t="e">
        <f>#REF!+J194</f>
        <v>#REF!</v>
      </c>
      <c r="H194" s="131"/>
      <c r="I194" s="131"/>
      <c r="J194" s="131"/>
      <c r="K194" s="131"/>
      <c r="L194" s="131"/>
      <c r="M194" s="200" t="e">
        <f t="shared" si="24"/>
        <v>#REF!</v>
      </c>
      <c r="N194" s="200">
        <f t="shared" si="17"/>
        <v>0</v>
      </c>
    </row>
    <row r="195" spans="1:14" ht="66.599999999999994" hidden="1" customHeight="1" x14ac:dyDescent="0.3">
      <c r="B195" s="181" t="s">
        <v>158</v>
      </c>
      <c r="C195" s="181" t="s">
        <v>159</v>
      </c>
      <c r="D195" s="165" t="s">
        <v>117</v>
      </c>
      <c r="E195" s="180" t="s">
        <v>232</v>
      </c>
      <c r="F195" s="145"/>
      <c r="G195" s="131" t="e">
        <f>#REF!+J195</f>
        <v>#REF!</v>
      </c>
      <c r="H195" s="131"/>
      <c r="I195" s="131"/>
      <c r="J195" s="131"/>
      <c r="K195" s="131"/>
      <c r="L195" s="131"/>
      <c r="M195" s="200" t="e">
        <f t="shared" si="24"/>
        <v>#REF!</v>
      </c>
      <c r="N195" s="200">
        <f t="shared" si="17"/>
        <v>0</v>
      </c>
    </row>
    <row r="196" spans="1:14" ht="61.95" hidden="1" customHeight="1" x14ac:dyDescent="0.3">
      <c r="B196" s="138"/>
      <c r="C196" s="165" t="s">
        <v>133</v>
      </c>
      <c r="D196" s="165" t="s">
        <v>134</v>
      </c>
      <c r="E196" s="180" t="s">
        <v>135</v>
      </c>
      <c r="F196" s="145"/>
      <c r="G196" s="131" t="e">
        <f>#REF!+J196</f>
        <v>#REF!</v>
      </c>
      <c r="H196" s="131"/>
      <c r="I196" s="131"/>
      <c r="J196" s="131"/>
      <c r="K196" s="131"/>
      <c r="L196" s="131"/>
      <c r="M196" s="200" t="e">
        <f t="shared" si="24"/>
        <v>#REF!</v>
      </c>
      <c r="N196" s="200">
        <f t="shared" si="17"/>
        <v>0</v>
      </c>
    </row>
    <row r="197" spans="1:14" ht="133.5" hidden="1" customHeight="1" x14ac:dyDescent="0.3">
      <c r="B197" s="165" t="s">
        <v>87</v>
      </c>
      <c r="C197" s="165" t="s">
        <v>88</v>
      </c>
      <c r="D197" s="165" t="s">
        <v>35</v>
      </c>
      <c r="E197" s="157" t="s">
        <v>89</v>
      </c>
      <c r="F197" s="145" t="s">
        <v>223</v>
      </c>
      <c r="G197" s="131" t="e">
        <f>#REF!+J197</f>
        <v>#REF!</v>
      </c>
      <c r="H197" s="131"/>
      <c r="I197" s="131"/>
      <c r="J197" s="131"/>
      <c r="K197" s="131"/>
      <c r="L197" s="131"/>
      <c r="M197" s="200" t="e">
        <f t="shared" si="24"/>
        <v>#REF!</v>
      </c>
      <c r="N197" s="200">
        <f t="shared" si="17"/>
        <v>0</v>
      </c>
    </row>
    <row r="198" spans="1:14" ht="192" hidden="1" customHeight="1" x14ac:dyDescent="0.3">
      <c r="B198" s="165" t="s">
        <v>220</v>
      </c>
      <c r="C198" s="165" t="s">
        <v>221</v>
      </c>
      <c r="D198" s="165" t="s">
        <v>35</v>
      </c>
      <c r="E198" s="157" t="s">
        <v>222</v>
      </c>
      <c r="F198" s="145" t="s">
        <v>224</v>
      </c>
      <c r="G198" s="131" t="e">
        <f>#REF!+J198</f>
        <v>#REF!</v>
      </c>
      <c r="H198" s="131"/>
      <c r="I198" s="131"/>
      <c r="J198" s="131"/>
      <c r="K198" s="131"/>
      <c r="L198" s="131"/>
      <c r="M198" s="200" t="e">
        <f t="shared" si="24"/>
        <v>#REF!</v>
      </c>
      <c r="N198" s="200">
        <f t="shared" si="17"/>
        <v>0</v>
      </c>
    </row>
    <row r="199" spans="1:14" ht="51.6" hidden="1" customHeight="1" x14ac:dyDescent="0.25">
      <c r="B199" s="138"/>
      <c r="C199" s="143"/>
      <c r="D199" s="143"/>
      <c r="E199" s="173"/>
      <c r="F199" s="145"/>
      <c r="G199" s="131"/>
      <c r="H199" s="131"/>
      <c r="I199" s="131"/>
      <c r="J199" s="131"/>
      <c r="K199" s="131"/>
      <c r="L199" s="131"/>
      <c r="M199" s="200">
        <f t="shared" si="24"/>
        <v>0</v>
      </c>
      <c r="N199" s="200">
        <f t="shared" si="17"/>
        <v>0</v>
      </c>
    </row>
    <row r="200" spans="1:14" ht="54.75" customHeight="1" x14ac:dyDescent="0.25">
      <c r="B200" s="142"/>
      <c r="C200" s="143"/>
      <c r="D200" s="143"/>
      <c r="E200" s="173"/>
      <c r="F200" s="153" t="s">
        <v>521</v>
      </c>
      <c r="G200" s="130">
        <f t="shared" ref="G200:L200" si="26">G201+G202</f>
        <v>3545000</v>
      </c>
      <c r="H200" s="130">
        <f t="shared" si="26"/>
        <v>3545000</v>
      </c>
      <c r="I200" s="130">
        <f t="shared" si="26"/>
        <v>3375147.2</v>
      </c>
      <c r="J200" s="130">
        <f t="shared" si="26"/>
        <v>0</v>
      </c>
      <c r="K200" s="130">
        <f t="shared" si="26"/>
        <v>0</v>
      </c>
      <c r="L200" s="130">
        <f t="shared" si="26"/>
        <v>0</v>
      </c>
      <c r="M200" s="199">
        <f t="shared" si="24"/>
        <v>3545000</v>
      </c>
      <c r="N200" s="199">
        <f>I200+L200</f>
        <v>3375147.2</v>
      </c>
    </row>
    <row r="201" spans="1:14" ht="54.75" customHeight="1" x14ac:dyDescent="0.25">
      <c r="B201" s="142" t="s">
        <v>526</v>
      </c>
      <c r="C201" s="143" t="s">
        <v>520</v>
      </c>
      <c r="D201" s="143" t="s">
        <v>43</v>
      </c>
      <c r="E201" s="173" t="s">
        <v>519</v>
      </c>
      <c r="F201" s="145" t="s">
        <v>572</v>
      </c>
      <c r="G201" s="131">
        <v>400000</v>
      </c>
      <c r="H201" s="131">
        <v>400000</v>
      </c>
      <c r="I201" s="131">
        <v>400000</v>
      </c>
      <c r="J201" s="131"/>
      <c r="K201" s="131"/>
      <c r="L201" s="131"/>
      <c r="M201" s="200">
        <f t="shared" si="24"/>
        <v>400000</v>
      </c>
      <c r="N201" s="200">
        <f t="shared" si="17"/>
        <v>400000</v>
      </c>
    </row>
    <row r="202" spans="1:14" ht="54.75" customHeight="1" x14ac:dyDescent="0.25">
      <c r="B202" s="142"/>
      <c r="C202" s="143"/>
      <c r="D202" s="143"/>
      <c r="E202" s="173"/>
      <c r="F202" s="145" t="s">
        <v>567</v>
      </c>
      <c r="G202" s="131">
        <v>3145000</v>
      </c>
      <c r="H202" s="131">
        <v>3145000</v>
      </c>
      <c r="I202" s="131">
        <v>2975147.2</v>
      </c>
      <c r="J202" s="131"/>
      <c r="K202" s="131"/>
      <c r="L202" s="131"/>
      <c r="M202" s="200">
        <f t="shared" si="24"/>
        <v>3145000</v>
      </c>
      <c r="N202" s="200">
        <f t="shared" si="17"/>
        <v>2975147.2</v>
      </c>
    </row>
    <row r="203" spans="1:14" s="57" customFormat="1" ht="27.75" customHeight="1" x14ac:dyDescent="0.3">
      <c r="A203" s="56"/>
      <c r="B203" s="1"/>
      <c r="C203" s="129"/>
      <c r="D203" s="129"/>
      <c r="E203" s="129" t="s">
        <v>7</v>
      </c>
      <c r="F203" s="153"/>
      <c r="G203" s="199">
        <f t="shared" ref="G203:L203" si="27">G200+G170+G161+G152+G150+G156</f>
        <v>16109815</v>
      </c>
      <c r="H203" s="199">
        <f t="shared" si="27"/>
        <v>6458024</v>
      </c>
      <c r="I203" s="199">
        <f>I200+I170+I161+I156+I152+I150</f>
        <v>4264889.4800000004</v>
      </c>
      <c r="J203" s="199">
        <f t="shared" si="27"/>
        <v>22400</v>
      </c>
      <c r="K203" s="199">
        <f t="shared" si="27"/>
        <v>22400</v>
      </c>
      <c r="L203" s="199">
        <f t="shared" si="27"/>
        <v>0</v>
      </c>
      <c r="M203" s="199">
        <f t="shared" si="24"/>
        <v>16132215</v>
      </c>
      <c r="N203" s="199">
        <f>I203+L203</f>
        <v>4264889.4800000004</v>
      </c>
    </row>
    <row r="204" spans="1:14" s="8" customFormat="1" ht="48.75" customHeight="1" x14ac:dyDescent="0.3">
      <c r="A204" s="7"/>
      <c r="B204" s="170" t="s">
        <v>153</v>
      </c>
      <c r="C204" s="129"/>
      <c r="D204" s="129"/>
      <c r="E204" s="215" t="s">
        <v>197</v>
      </c>
      <c r="F204" s="153"/>
      <c r="G204" s="130"/>
      <c r="H204" s="130"/>
      <c r="I204" s="130"/>
      <c r="J204" s="130"/>
      <c r="K204" s="130"/>
      <c r="L204" s="130"/>
      <c r="M204" s="200">
        <f t="shared" si="24"/>
        <v>0</v>
      </c>
      <c r="N204" s="200">
        <f t="shared" si="17"/>
        <v>0</v>
      </c>
    </row>
    <row r="205" spans="1:14" s="8" customFormat="1" ht="54.75" customHeight="1" x14ac:dyDescent="0.3">
      <c r="A205" s="7"/>
      <c r="B205" s="170" t="s">
        <v>154</v>
      </c>
      <c r="C205" s="129"/>
      <c r="D205" s="129"/>
      <c r="E205" s="157" t="s">
        <v>197</v>
      </c>
      <c r="F205" s="153"/>
      <c r="G205" s="130"/>
      <c r="H205" s="130"/>
      <c r="I205" s="130"/>
      <c r="J205" s="130"/>
      <c r="K205" s="130"/>
      <c r="L205" s="130"/>
      <c r="M205" s="200">
        <f t="shared" si="24"/>
        <v>0</v>
      </c>
      <c r="N205" s="200">
        <f t="shared" si="17"/>
        <v>0</v>
      </c>
    </row>
    <row r="206" spans="1:14" s="8" customFormat="1" ht="63.75" customHeight="1" x14ac:dyDescent="0.25">
      <c r="A206" s="7"/>
      <c r="B206" s="179"/>
      <c r="C206" s="179"/>
      <c r="D206" s="179"/>
      <c r="E206" s="179"/>
      <c r="F206" s="153" t="s">
        <v>308</v>
      </c>
      <c r="G206" s="130">
        <f t="shared" ref="G206:L206" si="28">G207+G208</f>
        <v>1713673</v>
      </c>
      <c r="H206" s="130">
        <f t="shared" si="28"/>
        <v>817210</v>
      </c>
      <c r="I206" s="130">
        <f t="shared" si="28"/>
        <v>450990.68</v>
      </c>
      <c r="J206" s="130">
        <f t="shared" si="28"/>
        <v>0</v>
      </c>
      <c r="K206" s="130">
        <f t="shared" si="28"/>
        <v>0</v>
      </c>
      <c r="L206" s="130">
        <f t="shared" si="28"/>
        <v>0</v>
      </c>
      <c r="M206" s="200">
        <f t="shared" si="24"/>
        <v>1713673</v>
      </c>
      <c r="N206" s="200">
        <f t="shared" si="17"/>
        <v>450990.68</v>
      </c>
    </row>
    <row r="207" spans="1:14" s="8" customFormat="1" ht="111" customHeight="1" x14ac:dyDescent="0.25">
      <c r="A207" s="7"/>
      <c r="B207" s="143" t="s">
        <v>183</v>
      </c>
      <c r="C207" s="143" t="s">
        <v>184</v>
      </c>
      <c r="D207" s="143" t="s">
        <v>117</v>
      </c>
      <c r="E207" s="139" t="s">
        <v>185</v>
      </c>
      <c r="F207" s="145"/>
      <c r="G207" s="130">
        <v>1617773</v>
      </c>
      <c r="H207" s="130">
        <v>788310</v>
      </c>
      <c r="I207" s="131">
        <v>450990.68</v>
      </c>
      <c r="J207" s="131">
        <v>0</v>
      </c>
      <c r="K207" s="131">
        <v>0</v>
      </c>
      <c r="L207" s="131">
        <v>0</v>
      </c>
      <c r="M207" s="200">
        <f t="shared" si="24"/>
        <v>1617773</v>
      </c>
      <c r="N207" s="200">
        <f t="shared" si="17"/>
        <v>450990.68</v>
      </c>
    </row>
    <row r="208" spans="1:14" s="8" customFormat="1" ht="48" customHeight="1" x14ac:dyDescent="0.25">
      <c r="A208" s="7"/>
      <c r="B208" s="143" t="s">
        <v>169</v>
      </c>
      <c r="C208" s="143" t="s">
        <v>170</v>
      </c>
      <c r="D208" s="143" t="s">
        <v>117</v>
      </c>
      <c r="E208" s="139" t="s">
        <v>171</v>
      </c>
      <c r="F208" s="145"/>
      <c r="G208" s="130">
        <v>95900</v>
      </c>
      <c r="H208" s="130">
        <v>28900</v>
      </c>
      <c r="I208" s="130">
        <v>0</v>
      </c>
      <c r="J208" s="130">
        <v>0</v>
      </c>
      <c r="K208" s="130">
        <v>0</v>
      </c>
      <c r="L208" s="130">
        <v>0</v>
      </c>
      <c r="M208" s="200">
        <f t="shared" si="24"/>
        <v>95900</v>
      </c>
      <c r="N208" s="200">
        <f t="shared" ref="N208:N271" si="29">I208+L208</f>
        <v>0</v>
      </c>
    </row>
    <row r="209" spans="1:14" s="8" customFormat="1" ht="231.75" hidden="1" customHeight="1" x14ac:dyDescent="0.25">
      <c r="A209" s="7"/>
      <c r="B209" s="143" t="s">
        <v>274</v>
      </c>
      <c r="C209" s="143" t="s">
        <v>275</v>
      </c>
      <c r="D209" s="143" t="s">
        <v>5</v>
      </c>
      <c r="E209" s="139" t="s">
        <v>276</v>
      </c>
      <c r="F209" s="145"/>
      <c r="G209" s="130"/>
      <c r="H209" s="130"/>
      <c r="I209" s="131"/>
      <c r="J209" s="130"/>
      <c r="K209" s="130"/>
      <c r="L209" s="130"/>
      <c r="M209" s="200">
        <f t="shared" si="24"/>
        <v>0</v>
      </c>
      <c r="N209" s="200">
        <f t="shared" si="29"/>
        <v>0</v>
      </c>
    </row>
    <row r="210" spans="1:14" s="8" customFormat="1" ht="65.400000000000006" hidden="1" customHeight="1" x14ac:dyDescent="0.25">
      <c r="A210" s="7"/>
      <c r="B210" s="143"/>
      <c r="C210" s="143"/>
      <c r="D210" s="143"/>
      <c r="E210" s="139"/>
      <c r="F210" s="153" t="s">
        <v>213</v>
      </c>
      <c r="G210" s="130">
        <f>G211</f>
        <v>0</v>
      </c>
      <c r="H210" s="130"/>
      <c r="I210" s="130"/>
      <c r="J210" s="130">
        <f>J211</f>
        <v>0</v>
      </c>
      <c r="K210" s="130"/>
      <c r="L210" s="130"/>
      <c r="M210" s="200">
        <f t="shared" si="24"/>
        <v>0</v>
      </c>
      <c r="N210" s="200">
        <f t="shared" si="29"/>
        <v>0</v>
      </c>
    </row>
    <row r="211" spans="1:14" s="8" customFormat="1" ht="110.4" hidden="1" customHeight="1" x14ac:dyDescent="0.25">
      <c r="A211" s="7"/>
      <c r="B211" s="143" t="s">
        <v>183</v>
      </c>
      <c r="C211" s="143" t="s">
        <v>184</v>
      </c>
      <c r="D211" s="143" t="s">
        <v>117</v>
      </c>
      <c r="E211" s="139" t="s">
        <v>185</v>
      </c>
      <c r="F211" s="145"/>
      <c r="G211" s="130"/>
      <c r="H211" s="130"/>
      <c r="I211" s="131"/>
      <c r="J211" s="131"/>
      <c r="K211" s="131"/>
      <c r="L211" s="131"/>
      <c r="M211" s="200">
        <f t="shared" si="24"/>
        <v>0</v>
      </c>
      <c r="N211" s="200">
        <f t="shared" si="29"/>
        <v>0</v>
      </c>
    </row>
    <row r="212" spans="1:14" s="8" customFormat="1" ht="90.75" hidden="1" customHeight="1" x14ac:dyDescent="0.25">
      <c r="A212" s="7"/>
      <c r="B212" s="143"/>
      <c r="C212" s="143"/>
      <c r="D212" s="143"/>
      <c r="E212" s="139"/>
      <c r="F212" s="153" t="s">
        <v>217</v>
      </c>
      <c r="G212" s="130">
        <f>SUM(G213:G214)</f>
        <v>0</v>
      </c>
      <c r="H212" s="130"/>
      <c r="I212" s="131"/>
      <c r="J212" s="131">
        <f>J213+J214</f>
        <v>0</v>
      </c>
      <c r="K212" s="131"/>
      <c r="L212" s="131"/>
      <c r="M212" s="200">
        <f t="shared" si="24"/>
        <v>0</v>
      </c>
      <c r="N212" s="200">
        <f t="shared" si="29"/>
        <v>0</v>
      </c>
    </row>
    <row r="213" spans="1:14" s="8" customFormat="1" ht="61.2" hidden="1" customHeight="1" x14ac:dyDescent="0.3">
      <c r="A213" s="7"/>
      <c r="B213" s="143" t="s">
        <v>243</v>
      </c>
      <c r="C213" s="143" t="s">
        <v>237</v>
      </c>
      <c r="D213" s="143" t="s">
        <v>238</v>
      </c>
      <c r="E213" s="180" t="s">
        <v>241</v>
      </c>
      <c r="F213" s="145"/>
      <c r="G213" s="130"/>
      <c r="H213" s="130"/>
      <c r="I213" s="131"/>
      <c r="J213" s="130"/>
      <c r="K213" s="130"/>
      <c r="L213" s="130"/>
      <c r="M213" s="200">
        <f t="shared" si="24"/>
        <v>0</v>
      </c>
      <c r="N213" s="200">
        <f t="shared" si="29"/>
        <v>0</v>
      </c>
    </row>
    <row r="214" spans="1:14" s="8" customFormat="1" ht="110.4" hidden="1" customHeight="1" x14ac:dyDescent="0.25">
      <c r="A214" s="7"/>
      <c r="B214" s="1" t="s">
        <v>183</v>
      </c>
      <c r="C214" s="1" t="s">
        <v>184</v>
      </c>
      <c r="D214" s="1" t="s">
        <v>117</v>
      </c>
      <c r="E214" s="139" t="s">
        <v>273</v>
      </c>
      <c r="F214" s="145"/>
      <c r="G214" s="130"/>
      <c r="H214" s="130"/>
      <c r="I214" s="131"/>
      <c r="J214" s="130"/>
      <c r="K214" s="130"/>
      <c r="L214" s="130"/>
      <c r="M214" s="200">
        <f t="shared" si="24"/>
        <v>0</v>
      </c>
      <c r="N214" s="200">
        <f t="shared" si="29"/>
        <v>0</v>
      </c>
    </row>
    <row r="215" spans="1:14" s="8" customFormat="1" ht="30.75" customHeight="1" x14ac:dyDescent="0.25">
      <c r="A215" s="7"/>
      <c r="B215" s="1"/>
      <c r="C215" s="129"/>
      <c r="D215" s="129"/>
      <c r="E215" s="129" t="s">
        <v>7</v>
      </c>
      <c r="F215" s="153"/>
      <c r="G215" s="130">
        <f t="shared" ref="G215:L215" si="30">G206+G212+G210</f>
        <v>1713673</v>
      </c>
      <c r="H215" s="130">
        <f t="shared" si="30"/>
        <v>817210</v>
      </c>
      <c r="I215" s="130">
        <f t="shared" si="30"/>
        <v>450990.68</v>
      </c>
      <c r="J215" s="130">
        <f t="shared" si="30"/>
        <v>0</v>
      </c>
      <c r="K215" s="130">
        <f t="shared" si="30"/>
        <v>0</v>
      </c>
      <c r="L215" s="130">
        <f t="shared" si="30"/>
        <v>0</v>
      </c>
      <c r="M215" s="199">
        <f t="shared" si="24"/>
        <v>1713673</v>
      </c>
      <c r="N215" s="199">
        <f t="shared" si="29"/>
        <v>450990.68</v>
      </c>
    </row>
    <row r="216" spans="1:14" ht="63" customHeight="1" x14ac:dyDescent="0.3">
      <c r="B216" s="35">
        <v>1000000</v>
      </c>
      <c r="C216" s="209"/>
      <c r="D216" s="209"/>
      <c r="E216" s="213" t="s">
        <v>198</v>
      </c>
      <c r="F216" s="145"/>
      <c r="G216" s="131"/>
      <c r="H216" s="131"/>
      <c r="I216" s="131"/>
      <c r="J216" s="131"/>
      <c r="K216" s="131"/>
      <c r="L216" s="131"/>
      <c r="M216" s="200"/>
      <c r="N216" s="200"/>
    </row>
    <row r="217" spans="1:14" ht="62.25" customHeight="1" x14ac:dyDescent="0.3">
      <c r="B217" s="35">
        <v>1010000</v>
      </c>
      <c r="C217" s="209"/>
      <c r="D217" s="209"/>
      <c r="E217" s="180" t="s">
        <v>198</v>
      </c>
      <c r="F217" s="145"/>
      <c r="G217" s="131"/>
      <c r="H217" s="131"/>
      <c r="I217" s="131"/>
      <c r="J217" s="131"/>
      <c r="K217" s="131"/>
      <c r="L217" s="131"/>
      <c r="M217" s="200"/>
      <c r="N217" s="200"/>
    </row>
    <row r="218" spans="1:14" ht="49.5" customHeight="1" x14ac:dyDescent="0.25">
      <c r="B218" s="143" t="s">
        <v>115</v>
      </c>
      <c r="C218" s="143" t="s">
        <v>116</v>
      </c>
      <c r="D218" s="143" t="s">
        <v>117</v>
      </c>
      <c r="E218" s="144" t="s">
        <v>118</v>
      </c>
      <c r="F218" s="178" t="s">
        <v>348</v>
      </c>
      <c r="G218" s="130">
        <v>106000</v>
      </c>
      <c r="H218" s="130">
        <v>46000</v>
      </c>
      <c r="I218" s="130">
        <v>10050</v>
      </c>
      <c r="J218" s="130">
        <v>0</v>
      </c>
      <c r="K218" s="130">
        <v>0</v>
      </c>
      <c r="L218" s="130">
        <v>0</v>
      </c>
      <c r="M218" s="200">
        <f>G218+J218</f>
        <v>106000</v>
      </c>
      <c r="N218" s="200">
        <f t="shared" si="29"/>
        <v>10050</v>
      </c>
    </row>
    <row r="219" spans="1:14" ht="70.2" hidden="1" customHeight="1" x14ac:dyDescent="0.25">
      <c r="B219" s="25"/>
      <c r="C219" s="25"/>
      <c r="D219" s="25"/>
      <c r="E219" s="19"/>
      <c r="F219" s="24" t="s">
        <v>366</v>
      </c>
      <c r="G219" s="94" t="e">
        <f>#REF!+J219</f>
        <v>#REF!</v>
      </c>
      <c r="H219" s="94"/>
      <c r="I219" s="94"/>
      <c r="J219" s="94">
        <f>SUM(J221:J226)</f>
        <v>0</v>
      </c>
      <c r="K219" s="94"/>
      <c r="L219" s="130"/>
      <c r="M219" s="200" t="e">
        <f t="shared" ref="M219:M249" si="31">G219+J219</f>
        <v>#REF!</v>
      </c>
      <c r="N219" s="200">
        <f t="shared" si="29"/>
        <v>0</v>
      </c>
    </row>
    <row r="220" spans="1:14" ht="45" hidden="1" customHeight="1" x14ac:dyDescent="0.25">
      <c r="B220" s="25" t="s">
        <v>253</v>
      </c>
      <c r="C220" s="25" t="s">
        <v>254</v>
      </c>
      <c r="D220" s="25" t="s">
        <v>251</v>
      </c>
      <c r="E220" s="19" t="s">
        <v>255</v>
      </c>
      <c r="F220" s="24"/>
      <c r="G220" s="80" t="e">
        <f>#REF!+J220</f>
        <v>#REF!</v>
      </c>
      <c r="H220" s="80"/>
      <c r="I220" s="80"/>
      <c r="J220" s="94"/>
      <c r="K220" s="94"/>
      <c r="L220" s="130"/>
      <c r="M220" s="200" t="e">
        <f t="shared" si="31"/>
        <v>#REF!</v>
      </c>
      <c r="N220" s="200">
        <f t="shared" si="29"/>
        <v>0</v>
      </c>
    </row>
    <row r="221" spans="1:14" ht="53.4" hidden="1" customHeight="1" x14ac:dyDescent="0.3">
      <c r="B221" s="77" t="s">
        <v>256</v>
      </c>
      <c r="C221" s="77" t="s">
        <v>257</v>
      </c>
      <c r="D221" s="77" t="s">
        <v>258</v>
      </c>
      <c r="E221" s="67" t="s">
        <v>259</v>
      </c>
      <c r="F221" s="24"/>
      <c r="G221" s="80" t="e">
        <f>#REF!+J221</f>
        <v>#REF!</v>
      </c>
      <c r="H221" s="80"/>
      <c r="I221" s="80"/>
      <c r="J221" s="80"/>
      <c r="K221" s="80"/>
      <c r="L221" s="131"/>
      <c r="M221" s="200" t="e">
        <f t="shared" si="31"/>
        <v>#REF!</v>
      </c>
      <c r="N221" s="200">
        <f t="shared" si="29"/>
        <v>0</v>
      </c>
    </row>
    <row r="222" spans="1:14" ht="31.95" hidden="1" customHeight="1" x14ac:dyDescent="0.3">
      <c r="B222" s="32" t="s">
        <v>111</v>
      </c>
      <c r="C222" s="32" t="s">
        <v>112</v>
      </c>
      <c r="D222" s="32" t="s">
        <v>113</v>
      </c>
      <c r="E222" s="30" t="s">
        <v>114</v>
      </c>
      <c r="F222" s="18"/>
      <c r="G222" s="80" t="e">
        <f>#REF!+J222</f>
        <v>#REF!</v>
      </c>
      <c r="H222" s="80"/>
      <c r="I222" s="80"/>
      <c r="J222" s="80"/>
      <c r="K222" s="80"/>
      <c r="L222" s="131"/>
      <c r="M222" s="200" t="e">
        <f t="shared" si="31"/>
        <v>#REF!</v>
      </c>
      <c r="N222" s="200">
        <f t="shared" si="29"/>
        <v>0</v>
      </c>
    </row>
    <row r="223" spans="1:14" ht="54.6" hidden="1" customHeight="1" x14ac:dyDescent="0.3">
      <c r="B223" s="25" t="s">
        <v>119</v>
      </c>
      <c r="C223" s="25" t="s">
        <v>120</v>
      </c>
      <c r="D223" s="25" t="s">
        <v>121</v>
      </c>
      <c r="E223" s="26" t="s">
        <v>199</v>
      </c>
      <c r="F223" s="18"/>
      <c r="G223" s="80" t="e">
        <f>#REF!+J223</f>
        <v>#REF!</v>
      </c>
      <c r="H223" s="80"/>
      <c r="I223" s="80"/>
      <c r="J223" s="80"/>
      <c r="K223" s="80"/>
      <c r="L223" s="131"/>
      <c r="M223" s="200" t="e">
        <f t="shared" si="31"/>
        <v>#REF!</v>
      </c>
      <c r="N223" s="200">
        <f t="shared" si="29"/>
        <v>0</v>
      </c>
    </row>
    <row r="224" spans="1:14" ht="52.5" hidden="1" customHeight="1" x14ac:dyDescent="0.3">
      <c r="B224" s="25" t="s">
        <v>122</v>
      </c>
      <c r="C224" s="25" t="s">
        <v>123</v>
      </c>
      <c r="D224" s="25" t="s">
        <v>121</v>
      </c>
      <c r="E224" s="26" t="s">
        <v>124</v>
      </c>
      <c r="F224" s="18"/>
      <c r="G224" s="80" t="e">
        <f>#REF!+J224</f>
        <v>#REF!</v>
      </c>
      <c r="H224" s="80"/>
      <c r="I224" s="80"/>
      <c r="J224" s="80"/>
      <c r="K224" s="80"/>
      <c r="L224" s="131"/>
      <c r="M224" s="200" t="e">
        <f t="shared" si="31"/>
        <v>#REF!</v>
      </c>
      <c r="N224" s="200">
        <f t="shared" si="29"/>
        <v>0</v>
      </c>
    </row>
    <row r="225" spans="1:14" ht="52.5" hidden="1" customHeight="1" x14ac:dyDescent="0.3">
      <c r="B225" s="25" t="s">
        <v>263</v>
      </c>
      <c r="C225" s="25" t="s">
        <v>264</v>
      </c>
      <c r="D225" s="115" t="s">
        <v>121</v>
      </c>
      <c r="E225" s="68" t="s">
        <v>265</v>
      </c>
      <c r="F225" s="18"/>
      <c r="G225" s="80" t="e">
        <f>#REF!+J225</f>
        <v>#REF!</v>
      </c>
      <c r="H225" s="80"/>
      <c r="I225" s="80"/>
      <c r="J225" s="80"/>
      <c r="K225" s="80"/>
      <c r="L225" s="131"/>
      <c r="M225" s="200" t="e">
        <f t="shared" si="31"/>
        <v>#REF!</v>
      </c>
      <c r="N225" s="200">
        <f t="shared" si="29"/>
        <v>0</v>
      </c>
    </row>
    <row r="226" spans="1:14" ht="52.5" hidden="1" customHeight="1" x14ac:dyDescent="0.3">
      <c r="B226" s="66"/>
      <c r="C226" s="66" t="s">
        <v>228</v>
      </c>
      <c r="D226" s="66" t="s">
        <v>127</v>
      </c>
      <c r="E226" s="67" t="s">
        <v>128</v>
      </c>
      <c r="F226" s="54"/>
      <c r="G226" s="101" t="e">
        <f>#REF!+J226</f>
        <v>#REF!</v>
      </c>
      <c r="H226" s="101"/>
      <c r="I226" s="101"/>
      <c r="J226" s="101"/>
      <c r="K226" s="101"/>
      <c r="L226" s="172"/>
      <c r="M226" s="200" t="e">
        <f t="shared" si="31"/>
        <v>#REF!</v>
      </c>
      <c r="N226" s="200">
        <f t="shared" si="29"/>
        <v>0</v>
      </c>
    </row>
    <row r="227" spans="1:14" s="8" customFormat="1" ht="60.75" customHeight="1" x14ac:dyDescent="0.3">
      <c r="A227" s="7"/>
      <c r="B227" s="165"/>
      <c r="C227" s="129"/>
      <c r="D227" s="129"/>
      <c r="E227" s="129"/>
      <c r="F227" s="153" t="s">
        <v>307</v>
      </c>
      <c r="G227" s="130">
        <f t="shared" ref="G227:L227" si="32">G228+G231+G232+G233+G234</f>
        <v>4139050</v>
      </c>
      <c r="H227" s="130">
        <f t="shared" si="32"/>
        <v>625099</v>
      </c>
      <c r="I227" s="130">
        <f t="shared" si="32"/>
        <v>70643.709999999992</v>
      </c>
      <c r="J227" s="130">
        <f t="shared" si="32"/>
        <v>68000</v>
      </c>
      <c r="K227" s="130">
        <f t="shared" si="32"/>
        <v>68000</v>
      </c>
      <c r="L227" s="130">
        <f t="shared" si="32"/>
        <v>0</v>
      </c>
      <c r="M227" s="200">
        <f t="shared" si="31"/>
        <v>4207050</v>
      </c>
      <c r="N227" s="200">
        <f t="shared" si="29"/>
        <v>70643.709999999992</v>
      </c>
    </row>
    <row r="228" spans="1:14" ht="39.6" customHeight="1" x14ac:dyDescent="0.3">
      <c r="B228" s="1">
        <v>1014082</v>
      </c>
      <c r="C228" s="146" t="s">
        <v>112</v>
      </c>
      <c r="D228" s="146" t="s">
        <v>113</v>
      </c>
      <c r="E228" s="173" t="s">
        <v>114</v>
      </c>
      <c r="F228" s="151"/>
      <c r="G228" s="131">
        <v>2000000</v>
      </c>
      <c r="H228" s="131">
        <v>189100</v>
      </c>
      <c r="I228" s="134">
        <v>21603.71</v>
      </c>
      <c r="J228" s="134">
        <v>0</v>
      </c>
      <c r="K228" s="134">
        <v>0</v>
      </c>
      <c r="L228" s="134">
        <v>0</v>
      </c>
      <c r="M228" s="200">
        <f t="shared" si="31"/>
        <v>2000000</v>
      </c>
      <c r="N228" s="200">
        <f t="shared" si="29"/>
        <v>21603.71</v>
      </c>
    </row>
    <row r="229" spans="1:14" ht="27.75" customHeight="1" x14ac:dyDescent="0.25">
      <c r="B229" s="146"/>
      <c r="C229" s="1"/>
      <c r="D229" s="1"/>
      <c r="E229" s="1"/>
      <c r="F229" s="145" t="s">
        <v>568</v>
      </c>
      <c r="G229" s="131">
        <v>150000</v>
      </c>
      <c r="H229" s="131">
        <v>124000</v>
      </c>
      <c r="I229" s="131">
        <v>0</v>
      </c>
      <c r="J229" s="131">
        <v>0</v>
      </c>
      <c r="K229" s="131">
        <v>0</v>
      </c>
      <c r="L229" s="131">
        <v>0</v>
      </c>
      <c r="M229" s="200">
        <f t="shared" si="31"/>
        <v>150000</v>
      </c>
      <c r="N229" s="200">
        <f t="shared" si="29"/>
        <v>0</v>
      </c>
    </row>
    <row r="230" spans="1:14" ht="27" hidden="1" customHeight="1" x14ac:dyDescent="0.25">
      <c r="B230" s="43"/>
      <c r="C230" s="45"/>
      <c r="D230" s="45"/>
      <c r="E230" s="45"/>
      <c r="F230" s="18"/>
      <c r="G230" s="80" t="e">
        <f>#REF!+J230</f>
        <v>#REF!</v>
      </c>
      <c r="H230" s="80"/>
      <c r="I230" s="80"/>
      <c r="J230" s="80"/>
      <c r="K230" s="80"/>
      <c r="L230" s="131"/>
      <c r="M230" s="200" t="e">
        <f t="shared" si="31"/>
        <v>#REF!</v>
      </c>
      <c r="N230" s="200">
        <f t="shared" si="29"/>
        <v>0</v>
      </c>
    </row>
    <row r="231" spans="1:14" ht="53.25" customHeight="1" x14ac:dyDescent="0.3">
      <c r="B231" s="143" t="s">
        <v>119</v>
      </c>
      <c r="C231" s="143" t="s">
        <v>120</v>
      </c>
      <c r="D231" s="143" t="s">
        <v>121</v>
      </c>
      <c r="E231" s="144" t="s">
        <v>199</v>
      </c>
      <c r="F231" s="161"/>
      <c r="G231" s="131">
        <v>1028000</v>
      </c>
      <c r="H231" s="131">
        <v>205980</v>
      </c>
      <c r="I231" s="131">
        <v>28640</v>
      </c>
      <c r="J231" s="131">
        <v>68000</v>
      </c>
      <c r="K231" s="131">
        <v>68000</v>
      </c>
      <c r="L231" s="131">
        <v>0</v>
      </c>
      <c r="M231" s="200">
        <f t="shared" si="31"/>
        <v>1096000</v>
      </c>
      <c r="N231" s="200">
        <f t="shared" si="29"/>
        <v>28640</v>
      </c>
    </row>
    <row r="232" spans="1:14" ht="50.25" customHeight="1" x14ac:dyDescent="0.3">
      <c r="B232" s="143" t="s">
        <v>122</v>
      </c>
      <c r="C232" s="143" t="s">
        <v>123</v>
      </c>
      <c r="D232" s="143" t="s">
        <v>121</v>
      </c>
      <c r="E232" s="144" t="s">
        <v>124</v>
      </c>
      <c r="F232" s="161"/>
      <c r="G232" s="131">
        <v>596050</v>
      </c>
      <c r="H232" s="131">
        <v>162750</v>
      </c>
      <c r="I232" s="131">
        <v>20400</v>
      </c>
      <c r="J232" s="131">
        <v>0</v>
      </c>
      <c r="K232" s="131">
        <v>0</v>
      </c>
      <c r="L232" s="131">
        <v>0</v>
      </c>
      <c r="M232" s="200">
        <f t="shared" si="31"/>
        <v>596050</v>
      </c>
      <c r="N232" s="200">
        <f t="shared" si="29"/>
        <v>20400</v>
      </c>
    </row>
    <row r="233" spans="1:14" ht="93" customHeight="1" x14ac:dyDescent="0.3">
      <c r="B233" s="143" t="s">
        <v>125</v>
      </c>
      <c r="C233" s="143" t="s">
        <v>126</v>
      </c>
      <c r="D233" s="143" t="s">
        <v>121</v>
      </c>
      <c r="E233" s="144" t="s">
        <v>164</v>
      </c>
      <c r="F233" s="151"/>
      <c r="G233" s="131">
        <v>415000</v>
      </c>
      <c r="H233" s="131">
        <v>67269</v>
      </c>
      <c r="I233" s="131">
        <v>0</v>
      </c>
      <c r="J233" s="134">
        <v>0</v>
      </c>
      <c r="K233" s="134">
        <v>0</v>
      </c>
      <c r="L233" s="134">
        <v>0</v>
      </c>
      <c r="M233" s="200">
        <f t="shared" si="31"/>
        <v>415000</v>
      </c>
      <c r="N233" s="200">
        <f t="shared" si="29"/>
        <v>0</v>
      </c>
    </row>
    <row r="234" spans="1:14" ht="33.75" customHeight="1" x14ac:dyDescent="0.25">
      <c r="B234" s="170" t="s">
        <v>227</v>
      </c>
      <c r="C234" s="170">
        <v>7622</v>
      </c>
      <c r="D234" s="170" t="s">
        <v>127</v>
      </c>
      <c r="E234" s="139" t="s">
        <v>128</v>
      </c>
      <c r="F234" s="145"/>
      <c r="G234" s="131">
        <v>100000</v>
      </c>
      <c r="H234" s="131">
        <v>0</v>
      </c>
      <c r="I234" s="131">
        <v>0</v>
      </c>
      <c r="J234" s="131">
        <v>0</v>
      </c>
      <c r="K234" s="131">
        <v>0</v>
      </c>
      <c r="L234" s="131">
        <v>0</v>
      </c>
      <c r="M234" s="200">
        <f t="shared" si="31"/>
        <v>100000</v>
      </c>
      <c r="N234" s="200">
        <f t="shared" si="29"/>
        <v>0</v>
      </c>
    </row>
    <row r="235" spans="1:14" ht="90.75" hidden="1" customHeight="1" x14ac:dyDescent="0.25">
      <c r="B235" s="16"/>
      <c r="C235" s="16"/>
      <c r="D235" s="16"/>
      <c r="E235" s="31"/>
      <c r="F235" s="24" t="s">
        <v>217</v>
      </c>
      <c r="G235" s="94" t="e">
        <f>SUM(G236:G242)</f>
        <v>#REF!</v>
      </c>
      <c r="H235" s="94"/>
      <c r="I235" s="94"/>
      <c r="J235" s="94">
        <f>SUM(J236:J242)</f>
        <v>0</v>
      </c>
      <c r="K235" s="94"/>
      <c r="L235" s="130"/>
      <c r="M235" s="200" t="e">
        <f t="shared" si="31"/>
        <v>#REF!</v>
      </c>
      <c r="N235" s="200">
        <f t="shared" si="29"/>
        <v>0</v>
      </c>
    </row>
    <row r="236" spans="1:14" s="79" customFormat="1" ht="77.400000000000006" hidden="1" customHeight="1" x14ac:dyDescent="0.3">
      <c r="A236" s="78"/>
      <c r="B236" s="66" t="s">
        <v>244</v>
      </c>
      <c r="C236" s="66" t="s">
        <v>237</v>
      </c>
      <c r="D236" s="66" t="s">
        <v>238</v>
      </c>
      <c r="E236" s="67" t="s">
        <v>245</v>
      </c>
      <c r="F236" s="18"/>
      <c r="G236" s="80" t="e">
        <f>#REF!+J236</f>
        <v>#REF!</v>
      </c>
      <c r="H236" s="80"/>
      <c r="I236" s="80"/>
      <c r="J236" s="80"/>
      <c r="K236" s="80"/>
      <c r="L236" s="131"/>
      <c r="M236" s="200" t="e">
        <f t="shared" si="31"/>
        <v>#REF!</v>
      </c>
      <c r="N236" s="200">
        <f t="shared" si="29"/>
        <v>0</v>
      </c>
    </row>
    <row r="237" spans="1:14" s="79" customFormat="1" ht="64.95" hidden="1" customHeight="1" x14ac:dyDescent="0.3">
      <c r="A237" s="78"/>
      <c r="B237" s="16" t="s">
        <v>246</v>
      </c>
      <c r="C237" s="16" t="s">
        <v>247</v>
      </c>
      <c r="D237" s="16" t="s">
        <v>248</v>
      </c>
      <c r="E237" s="31" t="s">
        <v>294</v>
      </c>
      <c r="F237" s="18"/>
      <c r="G237" s="80" t="e">
        <f>#REF!+J237</f>
        <v>#REF!</v>
      </c>
      <c r="H237" s="80"/>
      <c r="I237" s="80"/>
      <c r="J237" s="80"/>
      <c r="K237" s="80"/>
      <c r="L237" s="131"/>
      <c r="M237" s="200" t="e">
        <f t="shared" si="31"/>
        <v>#REF!</v>
      </c>
      <c r="N237" s="200">
        <f t="shared" si="29"/>
        <v>0</v>
      </c>
    </row>
    <row r="238" spans="1:14" s="79" customFormat="1" ht="33.75" hidden="1" customHeight="1" x14ac:dyDescent="0.3">
      <c r="A238" s="78"/>
      <c r="B238" s="16" t="s">
        <v>249</v>
      </c>
      <c r="C238" s="16" t="s">
        <v>250</v>
      </c>
      <c r="D238" s="16" t="s">
        <v>251</v>
      </c>
      <c r="E238" s="31" t="s">
        <v>252</v>
      </c>
      <c r="F238" s="18"/>
      <c r="G238" s="80" t="e">
        <f>#REF!+J238</f>
        <v>#REF!</v>
      </c>
      <c r="H238" s="80"/>
      <c r="I238" s="80"/>
      <c r="J238" s="80"/>
      <c r="K238" s="80"/>
      <c r="L238" s="131"/>
      <c r="M238" s="200" t="e">
        <f t="shared" si="31"/>
        <v>#REF!</v>
      </c>
      <c r="N238" s="200">
        <f t="shared" si="29"/>
        <v>0</v>
      </c>
    </row>
    <row r="239" spans="1:14" s="79" customFormat="1" ht="33.75" hidden="1" customHeight="1" x14ac:dyDescent="0.3">
      <c r="A239" s="78"/>
      <c r="B239" s="16" t="s">
        <v>253</v>
      </c>
      <c r="C239" s="16" t="s">
        <v>254</v>
      </c>
      <c r="D239" s="16" t="s">
        <v>251</v>
      </c>
      <c r="E239" s="31" t="s">
        <v>255</v>
      </c>
      <c r="F239" s="18"/>
      <c r="G239" s="80" t="e">
        <f>#REF!+J239</f>
        <v>#REF!</v>
      </c>
      <c r="H239" s="80"/>
      <c r="I239" s="80"/>
      <c r="J239" s="80"/>
      <c r="K239" s="80"/>
      <c r="L239" s="131"/>
      <c r="M239" s="200" t="e">
        <f t="shared" si="31"/>
        <v>#REF!</v>
      </c>
      <c r="N239" s="200">
        <f t="shared" si="29"/>
        <v>0</v>
      </c>
    </row>
    <row r="240" spans="1:14" s="79" customFormat="1" ht="66" hidden="1" customHeight="1" x14ac:dyDescent="0.3">
      <c r="A240" s="78"/>
      <c r="B240" s="16" t="s">
        <v>256</v>
      </c>
      <c r="C240" s="16" t="s">
        <v>257</v>
      </c>
      <c r="D240" s="16" t="s">
        <v>258</v>
      </c>
      <c r="E240" s="31" t="s">
        <v>259</v>
      </c>
      <c r="F240" s="18"/>
      <c r="G240" s="80" t="e">
        <f>#REF!+J240</f>
        <v>#REF!</v>
      </c>
      <c r="H240" s="80"/>
      <c r="I240" s="80"/>
      <c r="J240" s="80"/>
      <c r="K240" s="80"/>
      <c r="L240" s="131"/>
      <c r="M240" s="200" t="e">
        <f t="shared" si="31"/>
        <v>#REF!</v>
      </c>
      <c r="N240" s="200">
        <f t="shared" si="29"/>
        <v>0</v>
      </c>
    </row>
    <row r="241" spans="1:14" s="79" customFormat="1" ht="52.95" hidden="1" customHeight="1" x14ac:dyDescent="0.3">
      <c r="A241" s="78"/>
      <c r="B241" s="16" t="s">
        <v>260</v>
      </c>
      <c r="C241" s="16" t="s">
        <v>261</v>
      </c>
      <c r="D241" s="16" t="s">
        <v>113</v>
      </c>
      <c r="E241" s="31" t="s">
        <v>262</v>
      </c>
      <c r="F241" s="18"/>
      <c r="G241" s="80" t="e">
        <f>#REF!+J241</f>
        <v>#REF!</v>
      </c>
      <c r="H241" s="80"/>
      <c r="I241" s="80"/>
      <c r="J241" s="80"/>
      <c r="K241" s="80"/>
      <c r="L241" s="131"/>
      <c r="M241" s="200" t="e">
        <f t="shared" si="31"/>
        <v>#REF!</v>
      </c>
      <c r="N241" s="200">
        <f t="shared" si="29"/>
        <v>0</v>
      </c>
    </row>
    <row r="242" spans="1:14" s="79" customFormat="1" ht="66" hidden="1" customHeight="1" x14ac:dyDescent="0.3">
      <c r="A242" s="78"/>
      <c r="B242" s="16" t="s">
        <v>263</v>
      </c>
      <c r="C242" s="16" t="s">
        <v>264</v>
      </c>
      <c r="D242" s="16" t="s">
        <v>121</v>
      </c>
      <c r="E242" s="31" t="s">
        <v>265</v>
      </c>
      <c r="F242" s="18"/>
      <c r="G242" s="80" t="e">
        <f>#REF!+J242</f>
        <v>#REF!</v>
      </c>
      <c r="H242" s="80"/>
      <c r="I242" s="80"/>
      <c r="J242" s="80"/>
      <c r="K242" s="80"/>
      <c r="L242" s="131"/>
      <c r="M242" s="200" t="e">
        <f t="shared" si="31"/>
        <v>#REF!</v>
      </c>
      <c r="N242" s="200">
        <f t="shared" si="29"/>
        <v>0</v>
      </c>
    </row>
    <row r="243" spans="1:14" s="8" customFormat="1" ht="32.25" customHeight="1" x14ac:dyDescent="0.25">
      <c r="A243" s="7"/>
      <c r="B243" s="170"/>
      <c r="C243" s="171"/>
      <c r="D243" s="171"/>
      <c r="E243" s="129" t="s">
        <v>7</v>
      </c>
      <c r="F243" s="153"/>
      <c r="G243" s="199">
        <f t="shared" ref="G243:L243" si="33">G227+G218</f>
        <v>4245050</v>
      </c>
      <c r="H243" s="199">
        <f t="shared" si="33"/>
        <v>671099</v>
      </c>
      <c r="I243" s="199">
        <f t="shared" si="33"/>
        <v>80693.709999999992</v>
      </c>
      <c r="J243" s="199">
        <f t="shared" si="33"/>
        <v>68000</v>
      </c>
      <c r="K243" s="199">
        <f t="shared" si="33"/>
        <v>68000</v>
      </c>
      <c r="L243" s="199">
        <f t="shared" si="33"/>
        <v>0</v>
      </c>
      <c r="M243" s="199">
        <f t="shared" si="31"/>
        <v>4313050</v>
      </c>
      <c r="N243" s="199">
        <f t="shared" si="29"/>
        <v>80693.709999999992</v>
      </c>
    </row>
    <row r="244" spans="1:14" ht="79.95" hidden="1" customHeight="1" x14ac:dyDescent="0.3">
      <c r="B244" s="35">
        <v>1200000</v>
      </c>
      <c r="C244" s="216"/>
      <c r="D244" s="216"/>
      <c r="E244" s="217" t="s">
        <v>200</v>
      </c>
      <c r="F244" s="18"/>
      <c r="G244" s="80"/>
      <c r="H244" s="80"/>
      <c r="I244" s="80"/>
      <c r="J244" s="80"/>
      <c r="K244" s="80"/>
      <c r="L244" s="131"/>
      <c r="M244" s="200">
        <f t="shared" si="31"/>
        <v>0</v>
      </c>
      <c r="N244" s="200">
        <f t="shared" si="29"/>
        <v>0</v>
      </c>
    </row>
    <row r="245" spans="1:14" ht="61.95" hidden="1" customHeight="1" x14ac:dyDescent="0.3">
      <c r="B245" s="35">
        <v>1210000</v>
      </c>
      <c r="C245" s="59"/>
      <c r="D245" s="59"/>
      <c r="E245" s="26" t="s">
        <v>200</v>
      </c>
      <c r="F245" s="18"/>
      <c r="G245" s="80"/>
      <c r="H245" s="80"/>
      <c r="I245" s="80"/>
      <c r="J245" s="80"/>
      <c r="K245" s="80"/>
      <c r="L245" s="131"/>
      <c r="M245" s="200">
        <f t="shared" si="31"/>
        <v>0</v>
      </c>
      <c r="N245" s="200">
        <f t="shared" si="29"/>
        <v>0</v>
      </c>
    </row>
    <row r="246" spans="1:14" ht="119.25" hidden="1" customHeight="1" x14ac:dyDescent="0.25">
      <c r="B246" s="17"/>
      <c r="C246" s="17"/>
      <c r="D246" s="17"/>
      <c r="E246" s="17"/>
      <c r="F246" s="24" t="s">
        <v>418</v>
      </c>
      <c r="G246" s="94" t="e">
        <f>#REF!+J246</f>
        <v>#REF!</v>
      </c>
      <c r="H246" s="94"/>
      <c r="I246" s="94"/>
      <c r="J246" s="94">
        <f>J249+J252+J253+J267+J271+J250</f>
        <v>0</v>
      </c>
      <c r="K246" s="94"/>
      <c r="L246" s="130"/>
      <c r="M246" s="200" t="e">
        <f t="shared" si="31"/>
        <v>#REF!</v>
      </c>
      <c r="N246" s="200">
        <f t="shared" si="29"/>
        <v>0</v>
      </c>
    </row>
    <row r="247" spans="1:14" ht="22.5" hidden="1" customHeight="1" x14ac:dyDescent="0.25">
      <c r="B247" s="17">
        <v>1216011</v>
      </c>
      <c r="C247" s="17">
        <v>6011</v>
      </c>
      <c r="D247" s="25" t="s">
        <v>137</v>
      </c>
      <c r="E247" s="31" t="s">
        <v>31</v>
      </c>
      <c r="F247" s="18"/>
      <c r="G247" s="80" t="e">
        <f>#REF!+J247</f>
        <v>#REF!</v>
      </c>
      <c r="H247" s="80"/>
      <c r="I247" s="80"/>
      <c r="J247" s="80">
        <f>J248+J252</f>
        <v>0</v>
      </c>
      <c r="K247" s="80"/>
      <c r="L247" s="130"/>
      <c r="M247" s="200" t="e">
        <f t="shared" si="31"/>
        <v>#REF!</v>
      </c>
      <c r="N247" s="200">
        <f t="shared" si="29"/>
        <v>0</v>
      </c>
    </row>
    <row r="248" spans="1:14" ht="27" hidden="1" customHeight="1" x14ac:dyDescent="0.25">
      <c r="B248" s="17"/>
      <c r="C248" s="17"/>
      <c r="D248" s="17"/>
      <c r="E248" s="33" t="s">
        <v>157</v>
      </c>
      <c r="F248" s="18" t="s">
        <v>163</v>
      </c>
      <c r="G248" s="80" t="e">
        <f>#REF!+J248</f>
        <v>#REF!</v>
      </c>
      <c r="H248" s="80"/>
      <c r="I248" s="80"/>
      <c r="J248" s="80"/>
      <c r="K248" s="80"/>
      <c r="L248" s="131"/>
      <c r="M248" s="200" t="e">
        <f t="shared" si="31"/>
        <v>#REF!</v>
      </c>
      <c r="N248" s="200">
        <f t="shared" si="29"/>
        <v>0</v>
      </c>
    </row>
    <row r="249" spans="1:14" ht="63.75" hidden="1" customHeight="1" x14ac:dyDescent="0.25">
      <c r="B249" s="17">
        <v>1216012</v>
      </c>
      <c r="C249" s="17">
        <v>6012</v>
      </c>
      <c r="D249" s="16" t="s">
        <v>10</v>
      </c>
      <c r="E249" s="31" t="s">
        <v>334</v>
      </c>
      <c r="F249" s="18" t="s">
        <v>338</v>
      </c>
      <c r="G249" s="80" t="e">
        <f>#REF!+J249</f>
        <v>#REF!</v>
      </c>
      <c r="H249" s="80"/>
      <c r="I249" s="80"/>
      <c r="J249" s="80"/>
      <c r="K249" s="80"/>
      <c r="L249" s="131"/>
      <c r="M249" s="200" t="e">
        <f t="shared" si="31"/>
        <v>#REF!</v>
      </c>
      <c r="N249" s="200">
        <f t="shared" si="29"/>
        <v>0</v>
      </c>
    </row>
    <row r="250" spans="1:14" ht="63.75" hidden="1" customHeight="1" x14ac:dyDescent="0.25">
      <c r="B250" s="17">
        <v>1216012</v>
      </c>
      <c r="C250" s="17">
        <v>6012</v>
      </c>
      <c r="D250" s="16" t="s">
        <v>10</v>
      </c>
      <c r="E250" s="31" t="s">
        <v>334</v>
      </c>
      <c r="F250" s="18"/>
      <c r="G250" s="80" t="e">
        <f>#REF!+J250</f>
        <v>#REF!</v>
      </c>
      <c r="H250" s="80"/>
      <c r="I250" s="80"/>
      <c r="J250" s="80">
        <v>0</v>
      </c>
      <c r="K250" s="80"/>
      <c r="L250" s="131"/>
      <c r="M250" s="200" t="e">
        <f t="shared" ref="M250:M281" si="34">G250+J250</f>
        <v>#REF!</v>
      </c>
      <c r="N250" s="200">
        <f t="shared" si="29"/>
        <v>0</v>
      </c>
    </row>
    <row r="251" spans="1:14" ht="63.75" hidden="1" customHeight="1" x14ac:dyDescent="0.25">
      <c r="B251" s="17"/>
      <c r="C251" s="17"/>
      <c r="D251" s="16"/>
      <c r="E251" s="31"/>
      <c r="F251" s="18"/>
      <c r="G251" s="80"/>
      <c r="H251" s="80"/>
      <c r="I251" s="80"/>
      <c r="J251" s="80"/>
      <c r="K251" s="80"/>
      <c r="L251" s="131"/>
      <c r="M251" s="200">
        <f t="shared" si="34"/>
        <v>0</v>
      </c>
      <c r="N251" s="200">
        <f t="shared" si="29"/>
        <v>0</v>
      </c>
    </row>
    <row r="252" spans="1:14" ht="50.25" hidden="1" customHeight="1" x14ac:dyDescent="0.25">
      <c r="B252" s="17">
        <v>1216013</v>
      </c>
      <c r="C252" s="17">
        <v>6013</v>
      </c>
      <c r="D252" s="16" t="s">
        <v>10</v>
      </c>
      <c r="E252" s="31" t="s">
        <v>176</v>
      </c>
      <c r="F252" s="18" t="s">
        <v>338</v>
      </c>
      <c r="G252" s="80" t="e">
        <f>#REF!+J252</f>
        <v>#REF!</v>
      </c>
      <c r="H252" s="80"/>
      <c r="I252" s="80"/>
      <c r="J252" s="80">
        <v>0</v>
      </c>
      <c r="K252" s="80"/>
      <c r="L252" s="131"/>
      <c r="M252" s="200" t="e">
        <f t="shared" si="34"/>
        <v>#REF!</v>
      </c>
      <c r="N252" s="200">
        <f t="shared" si="29"/>
        <v>0</v>
      </c>
    </row>
    <row r="253" spans="1:14" ht="41.25" hidden="1" customHeight="1" x14ac:dyDescent="0.3">
      <c r="B253" s="25" t="s">
        <v>8</v>
      </c>
      <c r="C253" s="25" t="s">
        <v>9</v>
      </c>
      <c r="D253" s="25" t="s">
        <v>10</v>
      </c>
      <c r="E253" s="19" t="s">
        <v>11</v>
      </c>
      <c r="F253" s="34" t="s">
        <v>325</v>
      </c>
      <c r="G253" s="80" t="e">
        <f>#REF!+J253</f>
        <v>#REF!</v>
      </c>
      <c r="H253" s="80"/>
      <c r="I253" s="80"/>
      <c r="J253" s="80">
        <f>J254+J256+J258+J255</f>
        <v>0</v>
      </c>
      <c r="K253" s="80"/>
      <c r="L253" s="131"/>
      <c r="M253" s="200" t="e">
        <f t="shared" si="34"/>
        <v>#REF!</v>
      </c>
      <c r="N253" s="200">
        <f t="shared" si="29"/>
        <v>0</v>
      </c>
    </row>
    <row r="254" spans="1:14" ht="130.5" hidden="1" customHeight="1" x14ac:dyDescent="0.25">
      <c r="B254" s="44"/>
      <c r="C254" s="44"/>
      <c r="D254" s="43"/>
      <c r="E254" s="47" t="s">
        <v>157</v>
      </c>
      <c r="F254" s="18" t="s">
        <v>436</v>
      </c>
      <c r="G254" s="80" t="e">
        <f>#REF!+J254</f>
        <v>#REF!</v>
      </c>
      <c r="H254" s="80"/>
      <c r="I254" s="80"/>
      <c r="J254" s="80"/>
      <c r="K254" s="80"/>
      <c r="L254" s="131"/>
      <c r="M254" s="200" t="e">
        <f t="shared" si="34"/>
        <v>#REF!</v>
      </c>
      <c r="N254" s="200">
        <f t="shared" si="29"/>
        <v>0</v>
      </c>
    </row>
    <row r="255" spans="1:14" ht="93" hidden="1" customHeight="1" x14ac:dyDescent="0.25">
      <c r="B255" s="44"/>
      <c r="C255" s="44"/>
      <c r="D255" s="44"/>
      <c r="E255" s="93"/>
      <c r="F255" s="18" t="s">
        <v>355</v>
      </c>
      <c r="G255" s="80" t="e">
        <f>#REF!+J255</f>
        <v>#REF!</v>
      </c>
      <c r="H255" s="80"/>
      <c r="I255" s="80"/>
      <c r="J255" s="80"/>
      <c r="K255" s="80"/>
      <c r="L255" s="131"/>
      <c r="M255" s="200" t="e">
        <f t="shared" si="34"/>
        <v>#REF!</v>
      </c>
      <c r="N255" s="200">
        <f t="shared" si="29"/>
        <v>0</v>
      </c>
    </row>
    <row r="256" spans="1:14" ht="115.5" hidden="1" customHeight="1" x14ac:dyDescent="0.25">
      <c r="B256" s="44"/>
      <c r="C256" s="44"/>
      <c r="D256" s="44"/>
      <c r="E256" s="44"/>
      <c r="F256" s="18" t="s">
        <v>327</v>
      </c>
      <c r="G256" s="80" t="e">
        <f>#REF!+J256</f>
        <v>#REF!</v>
      </c>
      <c r="H256" s="80"/>
      <c r="I256" s="80"/>
      <c r="J256" s="80"/>
      <c r="K256" s="80"/>
      <c r="L256" s="131"/>
      <c r="M256" s="200" t="e">
        <f t="shared" si="34"/>
        <v>#REF!</v>
      </c>
      <c r="N256" s="200">
        <f t="shared" si="29"/>
        <v>0</v>
      </c>
    </row>
    <row r="257" spans="1:14" ht="14.25" hidden="1" customHeight="1" x14ac:dyDescent="0.25">
      <c r="A257" s="3"/>
      <c r="B257" s="44"/>
      <c r="C257" s="44"/>
      <c r="D257" s="44"/>
      <c r="E257" s="44"/>
      <c r="F257" s="18" t="s">
        <v>12</v>
      </c>
      <c r="G257" s="80">
        <v>0</v>
      </c>
      <c r="H257" s="80"/>
      <c r="I257" s="80"/>
      <c r="J257" s="80"/>
      <c r="K257" s="80"/>
      <c r="L257" s="131"/>
      <c r="M257" s="200">
        <f t="shared" si="34"/>
        <v>0</v>
      </c>
      <c r="N257" s="200">
        <f t="shared" si="29"/>
        <v>0</v>
      </c>
    </row>
    <row r="258" spans="1:14" ht="79.5" hidden="1" customHeight="1" x14ac:dyDescent="0.25">
      <c r="A258" s="3"/>
      <c r="B258" s="44"/>
      <c r="C258" s="44"/>
      <c r="D258" s="44"/>
      <c r="E258" s="44"/>
      <c r="F258" s="18" t="s">
        <v>335</v>
      </c>
      <c r="G258" s="80" t="e">
        <f>#REF!</f>
        <v>#REF!</v>
      </c>
      <c r="H258" s="80"/>
      <c r="I258" s="80"/>
      <c r="J258" s="80"/>
      <c r="K258" s="80"/>
      <c r="L258" s="131"/>
      <c r="M258" s="200" t="e">
        <f t="shared" si="34"/>
        <v>#REF!</v>
      </c>
      <c r="N258" s="200">
        <f t="shared" si="29"/>
        <v>0</v>
      </c>
    </row>
    <row r="259" spans="1:14" ht="78" hidden="1" customHeight="1" x14ac:dyDescent="0.25">
      <c r="A259" s="3"/>
      <c r="B259" s="44"/>
      <c r="C259" s="44"/>
      <c r="D259" s="44"/>
      <c r="E259" s="44"/>
      <c r="F259" s="54" t="s">
        <v>295</v>
      </c>
      <c r="G259" s="101" t="e">
        <f>#REF!+J259</f>
        <v>#REF!</v>
      </c>
      <c r="H259" s="101"/>
      <c r="I259" s="101"/>
      <c r="J259" s="101"/>
      <c r="K259" s="101"/>
      <c r="L259" s="131"/>
      <c r="M259" s="200" t="e">
        <f t="shared" si="34"/>
        <v>#REF!</v>
      </c>
      <c r="N259" s="200">
        <f t="shared" si="29"/>
        <v>0</v>
      </c>
    </row>
    <row r="260" spans="1:14" ht="372" hidden="1" customHeight="1" x14ac:dyDescent="0.25">
      <c r="A260" s="3"/>
      <c r="B260" s="44"/>
      <c r="C260" s="44"/>
      <c r="D260" s="44"/>
      <c r="E260" s="44"/>
      <c r="F260" s="54" t="s">
        <v>296</v>
      </c>
      <c r="G260" s="101" t="e">
        <f>#REF!+J260</f>
        <v>#REF!</v>
      </c>
      <c r="H260" s="101"/>
      <c r="I260" s="101"/>
      <c r="J260" s="101"/>
      <c r="K260" s="101"/>
      <c r="L260" s="131"/>
      <c r="M260" s="200" t="e">
        <f t="shared" si="34"/>
        <v>#REF!</v>
      </c>
      <c r="N260" s="200">
        <f t="shared" si="29"/>
        <v>0</v>
      </c>
    </row>
    <row r="261" spans="1:14" ht="69" hidden="1" customHeight="1" x14ac:dyDescent="0.25">
      <c r="A261" s="3"/>
      <c r="B261" s="44"/>
      <c r="C261" s="44"/>
      <c r="D261" s="44"/>
      <c r="E261" s="44"/>
      <c r="F261" s="54"/>
      <c r="G261" s="101"/>
      <c r="H261" s="101"/>
      <c r="I261" s="101"/>
      <c r="J261" s="101"/>
      <c r="K261" s="101"/>
      <c r="L261" s="131"/>
      <c r="M261" s="200">
        <f t="shared" si="34"/>
        <v>0</v>
      </c>
      <c r="N261" s="200">
        <f t="shared" si="29"/>
        <v>0</v>
      </c>
    </row>
    <row r="262" spans="1:14" ht="60" hidden="1" customHeight="1" x14ac:dyDescent="0.25">
      <c r="A262" s="3"/>
      <c r="B262" s="44"/>
      <c r="C262" s="44"/>
      <c r="D262" s="44"/>
      <c r="E262" s="44"/>
      <c r="F262" s="54"/>
      <c r="G262" s="101"/>
      <c r="H262" s="101"/>
      <c r="I262" s="101"/>
      <c r="J262" s="101">
        <v>0</v>
      </c>
      <c r="K262" s="101"/>
      <c r="L262" s="131"/>
      <c r="M262" s="200">
        <f t="shared" si="34"/>
        <v>0</v>
      </c>
      <c r="N262" s="200">
        <f t="shared" si="29"/>
        <v>0</v>
      </c>
    </row>
    <row r="263" spans="1:14" ht="119.25" hidden="1" customHeight="1" x14ac:dyDescent="0.25">
      <c r="A263" s="3"/>
      <c r="B263" s="44"/>
      <c r="C263" s="44"/>
      <c r="D263" s="44"/>
      <c r="E263" s="44"/>
      <c r="F263" s="54"/>
      <c r="G263" s="101"/>
      <c r="H263" s="101"/>
      <c r="I263" s="101"/>
      <c r="J263" s="101"/>
      <c r="K263" s="101"/>
      <c r="L263" s="131"/>
      <c r="M263" s="200">
        <f t="shared" si="34"/>
        <v>0</v>
      </c>
      <c r="N263" s="200">
        <f t="shared" si="29"/>
        <v>0</v>
      </c>
    </row>
    <row r="264" spans="1:14" ht="1.5" hidden="1" customHeight="1" x14ac:dyDescent="0.25">
      <c r="A264" s="3"/>
      <c r="B264" s="44"/>
      <c r="C264" s="44"/>
      <c r="D264" s="44"/>
      <c r="E264" s="44"/>
      <c r="F264" s="54"/>
      <c r="G264" s="101"/>
      <c r="H264" s="101"/>
      <c r="I264" s="101"/>
      <c r="J264" s="101"/>
      <c r="K264" s="101"/>
      <c r="L264" s="131"/>
      <c r="M264" s="200">
        <f t="shared" si="34"/>
        <v>0</v>
      </c>
      <c r="N264" s="200">
        <f t="shared" si="29"/>
        <v>0</v>
      </c>
    </row>
    <row r="265" spans="1:14" ht="45" hidden="1" customHeight="1" x14ac:dyDescent="0.25">
      <c r="A265" s="3"/>
      <c r="B265" s="44"/>
      <c r="C265" s="44"/>
      <c r="D265" s="44"/>
      <c r="E265" s="44"/>
      <c r="F265" s="54"/>
      <c r="G265" s="101"/>
      <c r="H265" s="101"/>
      <c r="I265" s="101"/>
      <c r="J265" s="101"/>
      <c r="K265" s="101"/>
      <c r="L265" s="131"/>
      <c r="M265" s="200">
        <f t="shared" si="34"/>
        <v>0</v>
      </c>
      <c r="N265" s="200">
        <f t="shared" si="29"/>
        <v>0</v>
      </c>
    </row>
    <row r="266" spans="1:14" ht="45" hidden="1" customHeight="1" x14ac:dyDescent="0.25">
      <c r="A266" s="3"/>
      <c r="B266" s="44"/>
      <c r="C266" s="44"/>
      <c r="D266" s="44"/>
      <c r="E266" s="44"/>
      <c r="F266" s="54" t="s">
        <v>297</v>
      </c>
      <c r="G266" s="101" t="e">
        <f>#REF!+J266</f>
        <v>#REF!</v>
      </c>
      <c r="H266" s="101"/>
      <c r="I266" s="101"/>
      <c r="J266" s="101"/>
      <c r="K266" s="101"/>
      <c r="L266" s="131"/>
      <c r="M266" s="200" t="e">
        <f t="shared" si="34"/>
        <v>#REF!</v>
      </c>
      <c r="N266" s="200">
        <f t="shared" si="29"/>
        <v>0</v>
      </c>
    </row>
    <row r="267" spans="1:14" ht="42.75" hidden="1" customHeight="1" x14ac:dyDescent="0.25">
      <c r="A267" s="3"/>
      <c r="B267" s="43">
        <v>1217310</v>
      </c>
      <c r="C267" s="43">
        <v>7310</v>
      </c>
      <c r="D267" s="48" t="s">
        <v>18</v>
      </c>
      <c r="E267" s="90" t="s">
        <v>139</v>
      </c>
      <c r="F267" s="54" t="s">
        <v>325</v>
      </c>
      <c r="G267" s="102" t="e">
        <f>#REF!+J267</f>
        <v>#REF!</v>
      </c>
      <c r="H267" s="102"/>
      <c r="I267" s="102"/>
      <c r="J267" s="102">
        <f>J268+J269</f>
        <v>0</v>
      </c>
      <c r="K267" s="102"/>
      <c r="L267" s="130"/>
      <c r="M267" s="200" t="e">
        <f t="shared" si="34"/>
        <v>#REF!</v>
      </c>
      <c r="N267" s="200">
        <f t="shared" si="29"/>
        <v>0</v>
      </c>
    </row>
    <row r="268" spans="1:14" ht="54" hidden="1" customHeight="1" x14ac:dyDescent="0.25">
      <c r="A268" s="3"/>
      <c r="B268" s="44"/>
      <c r="C268" s="44"/>
      <c r="D268" s="77"/>
      <c r="E268" s="89"/>
      <c r="F268" s="91" t="s">
        <v>332</v>
      </c>
      <c r="G268" s="103" t="e">
        <f>#REF!+J268</f>
        <v>#REF!</v>
      </c>
      <c r="H268" s="103"/>
      <c r="I268" s="103"/>
      <c r="J268" s="103"/>
      <c r="K268" s="103"/>
      <c r="L268" s="131"/>
      <c r="M268" s="200" t="e">
        <f t="shared" si="34"/>
        <v>#REF!</v>
      </c>
      <c r="N268" s="200">
        <f t="shared" si="29"/>
        <v>0</v>
      </c>
    </row>
    <row r="269" spans="1:14" ht="58.2" hidden="1" customHeight="1" x14ac:dyDescent="0.25">
      <c r="A269" s="3"/>
      <c r="B269" s="44"/>
      <c r="C269" s="44"/>
      <c r="D269" s="44"/>
      <c r="E269" s="44"/>
      <c r="F269" s="91" t="s">
        <v>333</v>
      </c>
      <c r="G269" s="103" t="e">
        <f>#REF!+J269</f>
        <v>#REF!</v>
      </c>
      <c r="H269" s="103"/>
      <c r="I269" s="103"/>
      <c r="J269" s="103">
        <f>584000+383000-584000-383000</f>
        <v>0</v>
      </c>
      <c r="K269" s="103"/>
      <c r="L269" s="131"/>
      <c r="M269" s="200" t="e">
        <f t="shared" si="34"/>
        <v>#REF!</v>
      </c>
      <c r="N269" s="200">
        <f t="shared" si="29"/>
        <v>0</v>
      </c>
    </row>
    <row r="270" spans="1:14" ht="107.4" hidden="1" customHeight="1" x14ac:dyDescent="0.25">
      <c r="A270" s="3"/>
      <c r="B270" s="50"/>
      <c r="C270" s="50" t="s">
        <v>4</v>
      </c>
      <c r="D270" s="50" t="s">
        <v>5</v>
      </c>
      <c r="E270" s="51" t="s">
        <v>6</v>
      </c>
      <c r="F270" s="91" t="s">
        <v>291</v>
      </c>
      <c r="G270" s="104" t="e">
        <f>#REF!+J270</f>
        <v>#REF!</v>
      </c>
      <c r="H270" s="103"/>
      <c r="I270" s="103"/>
      <c r="J270" s="103"/>
      <c r="K270" s="103"/>
      <c r="L270" s="131"/>
      <c r="M270" s="200" t="e">
        <f t="shared" si="34"/>
        <v>#REF!</v>
      </c>
      <c r="N270" s="200">
        <f t="shared" si="29"/>
        <v>0</v>
      </c>
    </row>
    <row r="271" spans="1:14" ht="83.25" hidden="1" customHeight="1" x14ac:dyDescent="0.25">
      <c r="A271" s="3"/>
      <c r="B271" s="35">
        <v>1217693</v>
      </c>
      <c r="C271" s="35">
        <v>7693</v>
      </c>
      <c r="D271" s="32" t="s">
        <v>5</v>
      </c>
      <c r="E271" s="19" t="s">
        <v>13</v>
      </c>
      <c r="F271" s="18" t="s">
        <v>326</v>
      </c>
      <c r="G271" s="80" t="e">
        <f>#REF!+J271</f>
        <v>#REF!</v>
      </c>
      <c r="H271" s="80"/>
      <c r="I271" s="80"/>
      <c r="J271" s="80"/>
      <c r="K271" s="80"/>
      <c r="L271" s="131"/>
      <c r="M271" s="200" t="e">
        <f t="shared" si="34"/>
        <v>#REF!</v>
      </c>
      <c r="N271" s="200">
        <f t="shared" si="29"/>
        <v>0</v>
      </c>
    </row>
    <row r="272" spans="1:14" ht="150" hidden="1" customHeight="1" x14ac:dyDescent="0.25">
      <c r="A272" s="3"/>
      <c r="B272" s="60">
        <v>1217693</v>
      </c>
      <c r="C272" s="60"/>
      <c r="D272" s="61"/>
      <c r="E272" s="62" t="s">
        <v>157</v>
      </c>
      <c r="F272" s="55" t="s">
        <v>160</v>
      </c>
      <c r="G272" s="104" t="e">
        <f>#REF!+J272</f>
        <v>#REF!</v>
      </c>
      <c r="H272" s="104"/>
      <c r="I272" s="104"/>
      <c r="J272" s="104">
        <v>0</v>
      </c>
      <c r="K272" s="104"/>
      <c r="L272" s="131"/>
      <c r="M272" s="200" t="e">
        <f t="shared" si="34"/>
        <v>#REF!</v>
      </c>
      <c r="N272" s="200">
        <f t="shared" ref="N272:N335" si="35">I272+L272</f>
        <v>0</v>
      </c>
    </row>
    <row r="273" spans="1:14" ht="49.5" hidden="1" customHeight="1" x14ac:dyDescent="0.25">
      <c r="A273" s="3"/>
      <c r="B273" s="35"/>
      <c r="C273" s="35"/>
      <c r="D273" s="32"/>
      <c r="E273" s="19"/>
      <c r="F273" s="18" t="s">
        <v>162</v>
      </c>
      <c r="G273" s="80" t="e">
        <f>#REF!+J273</f>
        <v>#REF!</v>
      </c>
      <c r="H273" s="80"/>
      <c r="I273" s="80"/>
      <c r="J273" s="80">
        <v>0</v>
      </c>
      <c r="K273" s="80"/>
      <c r="L273" s="131"/>
      <c r="M273" s="200" t="e">
        <f t="shared" si="34"/>
        <v>#REF!</v>
      </c>
      <c r="N273" s="200">
        <f t="shared" si="35"/>
        <v>0</v>
      </c>
    </row>
    <row r="274" spans="1:14" ht="116.25" hidden="1" customHeight="1" x14ac:dyDescent="0.25">
      <c r="A274" s="3"/>
      <c r="B274" s="35"/>
      <c r="C274" s="35"/>
      <c r="D274" s="32"/>
      <c r="E274" s="19"/>
      <c r="F274" s="24" t="s">
        <v>354</v>
      </c>
      <c r="G274" s="94" t="e">
        <f>#REF!+J274</f>
        <v>#REF!</v>
      </c>
      <c r="H274" s="94"/>
      <c r="I274" s="94"/>
      <c r="J274" s="94">
        <f>J275+J282+J283+J286+J284</f>
        <v>0</v>
      </c>
      <c r="K274" s="94"/>
      <c r="L274" s="130"/>
      <c r="M274" s="200" t="e">
        <f t="shared" si="34"/>
        <v>#REF!</v>
      </c>
      <c r="N274" s="200">
        <f t="shared" si="35"/>
        <v>0</v>
      </c>
    </row>
    <row r="275" spans="1:14" ht="45" hidden="1" customHeight="1" x14ac:dyDescent="0.25">
      <c r="A275" s="3"/>
      <c r="B275" s="43">
        <v>1217310</v>
      </c>
      <c r="C275" s="35">
        <v>7310</v>
      </c>
      <c r="D275" s="32" t="s">
        <v>18</v>
      </c>
      <c r="E275" s="19" t="s">
        <v>139</v>
      </c>
      <c r="F275" s="18"/>
      <c r="G275" s="80" t="e">
        <f>#REF!+J275</f>
        <v>#REF!</v>
      </c>
      <c r="H275" s="80"/>
      <c r="I275" s="80"/>
      <c r="J275" s="80"/>
      <c r="K275" s="80"/>
      <c r="L275" s="131"/>
      <c r="M275" s="200" t="e">
        <f t="shared" si="34"/>
        <v>#REF!</v>
      </c>
      <c r="N275" s="200">
        <f t="shared" si="35"/>
        <v>0</v>
      </c>
    </row>
    <row r="276" spans="1:14" ht="39.6" hidden="1" customHeight="1" x14ac:dyDescent="0.25">
      <c r="A276" s="3"/>
      <c r="B276" s="35">
        <v>1217310</v>
      </c>
      <c r="C276" s="35">
        <v>7321</v>
      </c>
      <c r="D276" s="32" t="s">
        <v>18</v>
      </c>
      <c r="E276" s="19" t="s">
        <v>149</v>
      </c>
      <c r="F276" s="18"/>
      <c r="G276" s="80" t="e">
        <f>#REF!+J276</f>
        <v>#REF!</v>
      </c>
      <c r="H276" s="80"/>
      <c r="I276" s="80"/>
      <c r="J276" s="80"/>
      <c r="K276" s="80"/>
      <c r="L276" s="131"/>
      <c r="M276" s="200" t="e">
        <f t="shared" si="34"/>
        <v>#REF!</v>
      </c>
      <c r="N276" s="200">
        <f t="shared" si="35"/>
        <v>0</v>
      </c>
    </row>
    <row r="277" spans="1:14" ht="85.5" hidden="1" customHeight="1" x14ac:dyDescent="0.25">
      <c r="A277" s="3"/>
      <c r="B277" s="35">
        <v>1211020</v>
      </c>
      <c r="C277" s="35">
        <v>1020</v>
      </c>
      <c r="D277" s="32" t="s">
        <v>146</v>
      </c>
      <c r="E277" s="19" t="s">
        <v>204</v>
      </c>
      <c r="F277" s="18"/>
      <c r="G277" s="80" t="e">
        <f>#REF!+J277</f>
        <v>#REF!</v>
      </c>
      <c r="H277" s="80"/>
      <c r="I277" s="80"/>
      <c r="J277" s="80"/>
      <c r="K277" s="80"/>
      <c r="L277" s="131"/>
      <c r="M277" s="200" t="e">
        <f t="shared" si="34"/>
        <v>#REF!</v>
      </c>
      <c r="N277" s="200">
        <f t="shared" si="35"/>
        <v>0</v>
      </c>
    </row>
    <row r="278" spans="1:14" ht="33" hidden="1" customHeight="1" x14ac:dyDescent="0.25">
      <c r="A278" s="3"/>
      <c r="B278" s="35">
        <v>1217321</v>
      </c>
      <c r="C278" s="35">
        <v>7321</v>
      </c>
      <c r="D278" s="32" t="s">
        <v>18</v>
      </c>
      <c r="E278" s="19" t="s">
        <v>149</v>
      </c>
      <c r="F278" s="18"/>
      <c r="G278" s="80" t="e">
        <f>#REF!+J278</f>
        <v>#REF!</v>
      </c>
      <c r="H278" s="80"/>
      <c r="I278" s="80"/>
      <c r="J278" s="80"/>
      <c r="K278" s="80"/>
      <c r="L278" s="131"/>
      <c r="M278" s="200" t="e">
        <f t="shared" si="34"/>
        <v>#REF!</v>
      </c>
      <c r="N278" s="200">
        <f t="shared" si="35"/>
        <v>0</v>
      </c>
    </row>
    <row r="279" spans="1:14" ht="38.25" hidden="1" customHeight="1" x14ac:dyDescent="0.25">
      <c r="A279" s="3"/>
      <c r="B279" s="35">
        <v>1217322</v>
      </c>
      <c r="C279" s="35">
        <v>7322</v>
      </c>
      <c r="D279" s="32" t="s">
        <v>18</v>
      </c>
      <c r="E279" s="19" t="s">
        <v>226</v>
      </c>
      <c r="F279" s="18"/>
      <c r="G279" s="80" t="e">
        <f>#REF!+J279</f>
        <v>#REF!</v>
      </c>
      <c r="H279" s="80"/>
      <c r="I279" s="80"/>
      <c r="J279" s="80"/>
      <c r="K279" s="80"/>
      <c r="L279" s="131"/>
      <c r="M279" s="200" t="e">
        <f t="shared" si="34"/>
        <v>#REF!</v>
      </c>
      <c r="N279" s="200">
        <f t="shared" si="35"/>
        <v>0</v>
      </c>
    </row>
    <row r="280" spans="1:14" ht="48.75" hidden="1" customHeight="1" x14ac:dyDescent="0.25">
      <c r="A280" s="3"/>
      <c r="B280" s="35">
        <v>1216011</v>
      </c>
      <c r="C280" s="35">
        <v>6011</v>
      </c>
      <c r="D280" s="32" t="s">
        <v>137</v>
      </c>
      <c r="E280" s="19" t="s">
        <v>31</v>
      </c>
      <c r="F280" s="18" t="s">
        <v>148</v>
      </c>
      <c r="G280" s="80" t="e">
        <f>#REF!+J280</f>
        <v>#REF!</v>
      </c>
      <c r="H280" s="80"/>
      <c r="I280" s="80"/>
      <c r="J280" s="80"/>
      <c r="K280" s="80"/>
      <c r="L280" s="131"/>
      <c r="M280" s="200" t="e">
        <f t="shared" si="34"/>
        <v>#REF!</v>
      </c>
      <c r="N280" s="200">
        <f t="shared" si="35"/>
        <v>0</v>
      </c>
    </row>
    <row r="281" spans="1:14" ht="51.75" hidden="1" customHeight="1" x14ac:dyDescent="0.25">
      <c r="A281" s="3"/>
      <c r="B281" s="35">
        <v>1216013</v>
      </c>
      <c r="C281" s="35">
        <v>6013</v>
      </c>
      <c r="D281" s="32" t="s">
        <v>10</v>
      </c>
      <c r="E281" s="19" t="s">
        <v>176</v>
      </c>
      <c r="F281" s="18"/>
      <c r="G281" s="80" t="e">
        <f>#REF!+J281</f>
        <v>#REF!</v>
      </c>
      <c r="H281" s="80"/>
      <c r="I281" s="80"/>
      <c r="J281" s="80"/>
      <c r="K281" s="80"/>
      <c r="L281" s="131"/>
      <c r="M281" s="200" t="e">
        <f t="shared" si="34"/>
        <v>#REF!</v>
      </c>
      <c r="N281" s="200">
        <f t="shared" si="35"/>
        <v>0</v>
      </c>
    </row>
    <row r="282" spans="1:14" ht="52.2" hidden="1" customHeight="1" x14ac:dyDescent="0.25">
      <c r="A282" s="3"/>
      <c r="B282" s="35">
        <v>1217321</v>
      </c>
      <c r="C282" s="35">
        <v>7321</v>
      </c>
      <c r="D282" s="32" t="s">
        <v>18</v>
      </c>
      <c r="E282" s="19" t="s">
        <v>149</v>
      </c>
      <c r="F282" s="18"/>
      <c r="G282" s="80" t="e">
        <f>#REF!+J282</f>
        <v>#REF!</v>
      </c>
      <c r="H282" s="80"/>
      <c r="I282" s="80"/>
      <c r="J282" s="80"/>
      <c r="K282" s="80"/>
      <c r="L282" s="131"/>
      <c r="M282" s="200" t="e">
        <f t="shared" ref="M282:M313" si="36">G282+J282</f>
        <v>#REF!</v>
      </c>
      <c r="N282" s="200">
        <f t="shared" si="35"/>
        <v>0</v>
      </c>
    </row>
    <row r="283" spans="1:14" ht="37.5" hidden="1" customHeight="1" x14ac:dyDescent="0.25">
      <c r="A283" s="3"/>
      <c r="B283" s="35">
        <v>1217322</v>
      </c>
      <c r="C283" s="35">
        <v>7322</v>
      </c>
      <c r="D283" s="32" t="s">
        <v>18</v>
      </c>
      <c r="E283" s="19" t="s">
        <v>226</v>
      </c>
      <c r="F283" s="18"/>
      <c r="G283" s="80" t="e">
        <f>#REF!+J283</f>
        <v>#REF!</v>
      </c>
      <c r="H283" s="80"/>
      <c r="I283" s="80"/>
      <c r="J283" s="80"/>
      <c r="K283" s="80"/>
      <c r="L283" s="131"/>
      <c r="M283" s="200" t="e">
        <f t="shared" si="36"/>
        <v>#REF!</v>
      </c>
      <c r="N283" s="200">
        <f t="shared" si="35"/>
        <v>0</v>
      </c>
    </row>
    <row r="284" spans="1:14" ht="45.75" hidden="1" customHeight="1" x14ac:dyDescent="0.25">
      <c r="A284" s="3"/>
      <c r="B284" s="35">
        <v>1217330</v>
      </c>
      <c r="C284" s="35">
        <v>7330</v>
      </c>
      <c r="D284" s="32" t="s">
        <v>18</v>
      </c>
      <c r="E284" s="19" t="s">
        <v>172</v>
      </c>
      <c r="F284" s="18"/>
      <c r="G284" s="80" t="e">
        <f>#REF!+J284</f>
        <v>#REF!</v>
      </c>
      <c r="H284" s="80"/>
      <c r="I284" s="80"/>
      <c r="J284" s="80"/>
      <c r="K284" s="80"/>
      <c r="L284" s="131"/>
      <c r="M284" s="200" t="e">
        <f t="shared" si="36"/>
        <v>#REF!</v>
      </c>
      <c r="N284" s="200">
        <f t="shared" si="35"/>
        <v>0</v>
      </c>
    </row>
    <row r="285" spans="1:14" ht="62.4" hidden="1" customHeight="1" x14ac:dyDescent="0.25">
      <c r="A285" s="3"/>
      <c r="B285" s="35" t="s">
        <v>177</v>
      </c>
      <c r="C285" s="35" t="s">
        <v>178</v>
      </c>
      <c r="D285" s="32" t="s">
        <v>5</v>
      </c>
      <c r="E285" s="19" t="s">
        <v>179</v>
      </c>
      <c r="F285" s="18"/>
      <c r="G285" s="80" t="e">
        <f>#REF!+J285</f>
        <v>#REF!</v>
      </c>
      <c r="H285" s="80"/>
      <c r="I285" s="80"/>
      <c r="J285" s="80"/>
      <c r="K285" s="80"/>
      <c r="L285" s="131"/>
      <c r="M285" s="200" t="e">
        <f t="shared" si="36"/>
        <v>#REF!</v>
      </c>
      <c r="N285" s="200">
        <f t="shared" si="35"/>
        <v>0</v>
      </c>
    </row>
    <row r="286" spans="1:14" ht="83.25" hidden="1" customHeight="1" x14ac:dyDescent="0.25">
      <c r="A286" s="3"/>
      <c r="B286" s="25" t="s">
        <v>141</v>
      </c>
      <c r="C286" s="25" t="s">
        <v>142</v>
      </c>
      <c r="D286" s="25" t="s">
        <v>144</v>
      </c>
      <c r="E286" s="19" t="s">
        <v>143</v>
      </c>
      <c r="F286" s="18"/>
      <c r="G286" s="80" t="e">
        <f>#REF!+J286</f>
        <v>#REF!</v>
      </c>
      <c r="H286" s="80"/>
      <c r="I286" s="80"/>
      <c r="J286" s="80"/>
      <c r="K286" s="80"/>
      <c r="L286" s="131"/>
      <c r="M286" s="200" t="e">
        <f t="shared" si="36"/>
        <v>#REF!</v>
      </c>
      <c r="N286" s="200">
        <f t="shared" si="35"/>
        <v>0</v>
      </c>
    </row>
    <row r="287" spans="1:14" ht="75" hidden="1" customHeight="1" x14ac:dyDescent="0.25">
      <c r="A287" s="3"/>
      <c r="B287" s="25"/>
      <c r="C287" s="25"/>
      <c r="D287" s="25"/>
      <c r="E287" s="19"/>
      <c r="F287" s="37" t="s">
        <v>357</v>
      </c>
      <c r="G287" s="94" t="e">
        <f>#REF!+J287</f>
        <v>#REF!</v>
      </c>
      <c r="H287" s="94"/>
      <c r="I287" s="94"/>
      <c r="J287" s="94">
        <f>J289+J290</f>
        <v>0</v>
      </c>
      <c r="K287" s="94"/>
      <c r="L287" s="130"/>
      <c r="M287" s="200" t="e">
        <f t="shared" si="36"/>
        <v>#REF!</v>
      </c>
      <c r="N287" s="200">
        <f t="shared" si="35"/>
        <v>0</v>
      </c>
    </row>
    <row r="288" spans="1:14" ht="59.25" hidden="1" customHeight="1" x14ac:dyDescent="0.25">
      <c r="A288" s="3"/>
      <c r="B288" s="25" t="s">
        <v>17</v>
      </c>
      <c r="C288" s="25" t="s">
        <v>4</v>
      </c>
      <c r="D288" s="25" t="s">
        <v>5</v>
      </c>
      <c r="E288" s="19" t="s">
        <v>6</v>
      </c>
      <c r="F288" s="36" t="s">
        <v>377</v>
      </c>
      <c r="G288" s="80" t="e">
        <f>#REF!+J288</f>
        <v>#REF!</v>
      </c>
      <c r="H288" s="80"/>
      <c r="I288" s="80"/>
      <c r="J288" s="80">
        <v>0</v>
      </c>
      <c r="K288" s="80"/>
      <c r="L288" s="131"/>
      <c r="M288" s="200" t="e">
        <f t="shared" si="36"/>
        <v>#REF!</v>
      </c>
      <c r="N288" s="200">
        <f t="shared" si="35"/>
        <v>0</v>
      </c>
    </row>
    <row r="289" spans="1:14" ht="65.25" hidden="1" customHeight="1" x14ac:dyDescent="0.25">
      <c r="A289" s="3"/>
      <c r="B289" s="96">
        <v>1217693</v>
      </c>
      <c r="C289" s="96">
        <v>7693</v>
      </c>
      <c r="D289" s="25" t="s">
        <v>5</v>
      </c>
      <c r="E289" s="97" t="s">
        <v>13</v>
      </c>
      <c r="F289" s="36" t="s">
        <v>358</v>
      </c>
      <c r="G289" s="80" t="e">
        <f>#REF!+J289</f>
        <v>#REF!</v>
      </c>
      <c r="H289" s="80"/>
      <c r="I289" s="80"/>
      <c r="J289" s="80"/>
      <c r="K289" s="80"/>
      <c r="L289" s="131"/>
      <c r="M289" s="200" t="e">
        <f t="shared" si="36"/>
        <v>#REF!</v>
      </c>
      <c r="N289" s="200">
        <f t="shared" si="35"/>
        <v>0</v>
      </c>
    </row>
    <row r="290" spans="1:14" ht="53.25" hidden="1" customHeight="1" x14ac:dyDescent="0.25">
      <c r="A290" s="3"/>
      <c r="B290" s="25"/>
      <c r="C290" s="25"/>
      <c r="D290" s="25"/>
      <c r="E290" s="19"/>
      <c r="F290" s="36"/>
      <c r="G290" s="80"/>
      <c r="H290" s="80"/>
      <c r="I290" s="80"/>
      <c r="J290" s="80">
        <v>0</v>
      </c>
      <c r="K290" s="80"/>
      <c r="L290" s="131"/>
      <c r="M290" s="200">
        <f t="shared" si="36"/>
        <v>0</v>
      </c>
      <c r="N290" s="200">
        <f t="shared" si="35"/>
        <v>0</v>
      </c>
    </row>
    <row r="291" spans="1:14" ht="86.25" hidden="1" customHeight="1" x14ac:dyDescent="0.25">
      <c r="A291" s="3"/>
      <c r="B291" s="25" t="s">
        <v>17</v>
      </c>
      <c r="C291" s="25" t="s">
        <v>4</v>
      </c>
      <c r="D291" s="25" t="s">
        <v>5</v>
      </c>
      <c r="E291" s="19" t="s">
        <v>6</v>
      </c>
      <c r="F291" s="37" t="s">
        <v>320</v>
      </c>
      <c r="G291" s="94" t="e">
        <f>#REF!+J291</f>
        <v>#REF!</v>
      </c>
      <c r="H291" s="94"/>
      <c r="I291" s="94"/>
      <c r="J291" s="94">
        <v>0</v>
      </c>
      <c r="K291" s="94"/>
      <c r="L291" s="130"/>
      <c r="M291" s="200" t="e">
        <f t="shared" si="36"/>
        <v>#REF!</v>
      </c>
      <c r="N291" s="200">
        <f t="shared" si="35"/>
        <v>0</v>
      </c>
    </row>
    <row r="292" spans="1:14" ht="90" hidden="1" customHeight="1" x14ac:dyDescent="0.25">
      <c r="A292" s="3"/>
      <c r="B292" s="25" t="s">
        <v>19</v>
      </c>
      <c r="C292" s="25" t="s">
        <v>20</v>
      </c>
      <c r="D292" s="25" t="s">
        <v>10</v>
      </c>
      <c r="E292" s="19" t="s">
        <v>21</v>
      </c>
      <c r="F292" s="24" t="s">
        <v>353</v>
      </c>
      <c r="G292" s="94" t="e">
        <f>#REF!+J292</f>
        <v>#REF!</v>
      </c>
      <c r="H292" s="94"/>
      <c r="I292" s="94"/>
      <c r="J292" s="94">
        <v>0</v>
      </c>
      <c r="K292" s="94"/>
      <c r="L292" s="130"/>
      <c r="M292" s="200" t="e">
        <f t="shared" si="36"/>
        <v>#REF!</v>
      </c>
      <c r="N292" s="200">
        <f t="shared" si="35"/>
        <v>0</v>
      </c>
    </row>
    <row r="293" spans="1:14" ht="99.6" hidden="1" customHeight="1" x14ac:dyDescent="0.25">
      <c r="A293" s="3"/>
      <c r="B293" s="25"/>
      <c r="C293" s="25"/>
      <c r="D293" s="25"/>
      <c r="E293" s="19"/>
      <c r="F293" s="37" t="s">
        <v>351</v>
      </c>
      <c r="G293" s="94" t="e">
        <f>#REF!+J293</f>
        <v>#REF!</v>
      </c>
      <c r="H293" s="94"/>
      <c r="I293" s="94"/>
      <c r="J293" s="94">
        <f>J294+J295+J296</f>
        <v>0</v>
      </c>
      <c r="K293" s="94"/>
      <c r="L293" s="130"/>
      <c r="M293" s="200" t="e">
        <f t="shared" si="36"/>
        <v>#REF!</v>
      </c>
      <c r="N293" s="200">
        <f t="shared" si="35"/>
        <v>0</v>
      </c>
    </row>
    <row r="294" spans="1:14" ht="56.25" hidden="1" customHeight="1" x14ac:dyDescent="0.25">
      <c r="A294" s="3"/>
      <c r="B294" s="25" t="s">
        <v>8</v>
      </c>
      <c r="C294" s="25" t="s">
        <v>9</v>
      </c>
      <c r="D294" s="25" t="s">
        <v>10</v>
      </c>
      <c r="E294" s="19" t="s">
        <v>11</v>
      </c>
      <c r="F294" s="18" t="s">
        <v>306</v>
      </c>
      <c r="G294" s="94" t="e">
        <f>#REF!+J294</f>
        <v>#REF!</v>
      </c>
      <c r="H294" s="94"/>
      <c r="I294" s="94"/>
      <c r="J294" s="94"/>
      <c r="K294" s="94"/>
      <c r="L294" s="130"/>
      <c r="M294" s="200" t="e">
        <f t="shared" si="36"/>
        <v>#REF!</v>
      </c>
      <c r="N294" s="200">
        <f t="shared" si="35"/>
        <v>0</v>
      </c>
    </row>
    <row r="295" spans="1:14" ht="57" hidden="1" customHeight="1" x14ac:dyDescent="0.25">
      <c r="A295" s="3"/>
      <c r="B295" s="25" t="s">
        <v>22</v>
      </c>
      <c r="C295" s="25" t="s">
        <v>23</v>
      </c>
      <c r="D295" s="25" t="s">
        <v>24</v>
      </c>
      <c r="E295" s="19" t="s">
        <v>25</v>
      </c>
      <c r="F295" s="36" t="s">
        <v>306</v>
      </c>
      <c r="G295" s="94" t="e">
        <f>#REF!+J295</f>
        <v>#REF!</v>
      </c>
      <c r="H295" s="94"/>
      <c r="I295" s="94"/>
      <c r="J295" s="94"/>
      <c r="K295" s="94"/>
      <c r="L295" s="130"/>
      <c r="M295" s="200" t="e">
        <f t="shared" si="36"/>
        <v>#REF!</v>
      </c>
      <c r="N295" s="200">
        <f t="shared" si="35"/>
        <v>0</v>
      </c>
    </row>
    <row r="296" spans="1:14" ht="57.75" hidden="1" customHeight="1" x14ac:dyDescent="0.25">
      <c r="A296" s="3"/>
      <c r="B296" s="25" t="s">
        <v>22</v>
      </c>
      <c r="C296" s="25"/>
      <c r="D296" s="25"/>
      <c r="E296" s="19"/>
      <c r="F296" s="36"/>
      <c r="G296" s="94"/>
      <c r="H296" s="94"/>
      <c r="I296" s="94"/>
      <c r="J296" s="94"/>
      <c r="K296" s="94"/>
      <c r="L296" s="130"/>
      <c r="M296" s="200">
        <f t="shared" si="36"/>
        <v>0</v>
      </c>
      <c r="N296" s="200">
        <f t="shared" si="35"/>
        <v>0</v>
      </c>
    </row>
    <row r="297" spans="1:14" ht="123" hidden="1" customHeight="1" x14ac:dyDescent="0.25">
      <c r="A297" s="3"/>
      <c r="B297" s="25" t="s">
        <v>8</v>
      </c>
      <c r="C297" s="25" t="s">
        <v>9</v>
      </c>
      <c r="D297" s="25" t="s">
        <v>10</v>
      </c>
      <c r="E297" s="19" t="s">
        <v>11</v>
      </c>
      <c r="F297" s="36" t="s">
        <v>328</v>
      </c>
      <c r="G297" s="94" t="e">
        <f>#REF!+J297</f>
        <v>#REF!</v>
      </c>
      <c r="H297" s="94"/>
      <c r="I297" s="94"/>
      <c r="J297" s="94">
        <f>J298+J299</f>
        <v>0</v>
      </c>
      <c r="K297" s="94"/>
      <c r="L297" s="130"/>
      <c r="M297" s="200" t="e">
        <f t="shared" si="36"/>
        <v>#REF!</v>
      </c>
      <c r="N297" s="200">
        <f t="shared" si="35"/>
        <v>0</v>
      </c>
    </row>
    <row r="298" spans="1:14" ht="48.75" hidden="1" customHeight="1" x14ac:dyDescent="0.25">
      <c r="A298" s="3"/>
      <c r="B298" s="48" t="s">
        <v>8</v>
      </c>
      <c r="C298" s="48"/>
      <c r="D298" s="48"/>
      <c r="E298" s="49"/>
      <c r="F298" s="36" t="s">
        <v>180</v>
      </c>
      <c r="G298" s="80" t="e">
        <f>#REF!+J298</f>
        <v>#REF!</v>
      </c>
      <c r="H298" s="80"/>
      <c r="I298" s="80"/>
      <c r="J298" s="80"/>
      <c r="K298" s="80"/>
      <c r="L298" s="131"/>
      <c r="M298" s="200" t="e">
        <f t="shared" si="36"/>
        <v>#REF!</v>
      </c>
      <c r="N298" s="200">
        <f t="shared" si="35"/>
        <v>0</v>
      </c>
    </row>
    <row r="299" spans="1:14" ht="79.2" hidden="1" customHeight="1" x14ac:dyDescent="0.25">
      <c r="A299" s="3"/>
      <c r="B299" s="50"/>
      <c r="C299" s="50"/>
      <c r="D299" s="50"/>
      <c r="E299" s="51"/>
      <c r="F299" s="36"/>
      <c r="G299" s="80"/>
      <c r="H299" s="80"/>
      <c r="I299" s="80"/>
      <c r="J299" s="80"/>
      <c r="K299" s="80"/>
      <c r="L299" s="131"/>
      <c r="M299" s="200">
        <f t="shared" si="36"/>
        <v>0</v>
      </c>
      <c r="N299" s="200">
        <f t="shared" si="35"/>
        <v>0</v>
      </c>
    </row>
    <row r="300" spans="1:14" ht="89.25" hidden="1" customHeight="1" x14ac:dyDescent="0.25">
      <c r="A300" s="3"/>
      <c r="B300" s="25"/>
      <c r="C300" s="25"/>
      <c r="D300" s="25"/>
      <c r="E300" s="19"/>
      <c r="F300" s="37" t="s">
        <v>352</v>
      </c>
      <c r="G300" s="94" t="e">
        <f>G302+G303</f>
        <v>#REF!</v>
      </c>
      <c r="H300" s="94"/>
      <c r="I300" s="94"/>
      <c r="J300" s="94">
        <f>J302</f>
        <v>0</v>
      </c>
      <c r="K300" s="94"/>
      <c r="L300" s="130"/>
      <c r="M300" s="200" t="e">
        <f t="shared" si="36"/>
        <v>#REF!</v>
      </c>
      <c r="N300" s="200">
        <f t="shared" si="35"/>
        <v>0</v>
      </c>
    </row>
    <row r="301" spans="1:14" ht="50.25" hidden="1" customHeight="1" x14ac:dyDescent="0.25">
      <c r="A301" s="3"/>
      <c r="B301" s="25"/>
      <c r="C301" s="25"/>
      <c r="D301" s="25"/>
      <c r="E301" s="19"/>
      <c r="F301" s="36"/>
      <c r="G301" s="80"/>
      <c r="H301" s="80"/>
      <c r="I301" s="80"/>
      <c r="J301" s="80"/>
      <c r="K301" s="80"/>
      <c r="L301" s="131"/>
      <c r="M301" s="200">
        <f t="shared" si="36"/>
        <v>0</v>
      </c>
      <c r="N301" s="200">
        <f t="shared" si="35"/>
        <v>0</v>
      </c>
    </row>
    <row r="302" spans="1:14" ht="76.95" hidden="1" customHeight="1" x14ac:dyDescent="0.25">
      <c r="A302" s="3"/>
      <c r="B302" s="25" t="s">
        <v>141</v>
      </c>
      <c r="C302" s="25" t="s">
        <v>142</v>
      </c>
      <c r="D302" s="25" t="s">
        <v>144</v>
      </c>
      <c r="E302" s="19" t="s">
        <v>143</v>
      </c>
      <c r="F302" s="36" t="s">
        <v>306</v>
      </c>
      <c r="G302" s="80" t="e">
        <f>#REF!+J302</f>
        <v>#REF!</v>
      </c>
      <c r="H302" s="80"/>
      <c r="I302" s="80"/>
      <c r="J302" s="80"/>
      <c r="K302" s="80"/>
      <c r="L302" s="131"/>
      <c r="M302" s="200" t="e">
        <f t="shared" si="36"/>
        <v>#REF!</v>
      </c>
      <c r="N302" s="200">
        <f t="shared" si="35"/>
        <v>0</v>
      </c>
    </row>
    <row r="303" spans="1:14" ht="189" hidden="1" customHeight="1" x14ac:dyDescent="0.25">
      <c r="A303" s="3"/>
      <c r="B303" s="25" t="s">
        <v>141</v>
      </c>
      <c r="C303" s="25" t="s">
        <v>275</v>
      </c>
      <c r="D303" s="25" t="s">
        <v>5</v>
      </c>
      <c r="E303" s="19" t="s">
        <v>285</v>
      </c>
      <c r="F303" s="36" t="s">
        <v>284</v>
      </c>
      <c r="G303" s="80" t="e">
        <f>#REF!+J303</f>
        <v>#REF!</v>
      </c>
      <c r="H303" s="80"/>
      <c r="I303" s="80"/>
      <c r="J303" s="80"/>
      <c r="K303" s="80"/>
      <c r="L303" s="131"/>
      <c r="M303" s="200" t="e">
        <f t="shared" si="36"/>
        <v>#REF!</v>
      </c>
      <c r="N303" s="200">
        <f t="shared" si="35"/>
        <v>0</v>
      </c>
    </row>
    <row r="304" spans="1:14" ht="75.75" hidden="1" customHeight="1" x14ac:dyDescent="0.25">
      <c r="A304" s="3"/>
      <c r="B304" s="25"/>
      <c r="C304" s="25"/>
      <c r="D304" s="25"/>
      <c r="E304" s="19"/>
      <c r="F304" s="36"/>
      <c r="G304" s="80"/>
      <c r="H304" s="80"/>
      <c r="I304" s="80"/>
      <c r="J304" s="80"/>
      <c r="K304" s="80"/>
      <c r="L304" s="131"/>
      <c r="M304" s="200">
        <f t="shared" si="36"/>
        <v>0</v>
      </c>
      <c r="N304" s="200">
        <f t="shared" si="35"/>
        <v>0</v>
      </c>
    </row>
    <row r="305" spans="1:14" ht="69" hidden="1" customHeight="1" x14ac:dyDescent="0.25">
      <c r="A305" s="3"/>
      <c r="B305" s="25"/>
      <c r="C305" s="25"/>
      <c r="D305" s="25"/>
      <c r="E305" s="19"/>
      <c r="F305" s="36" t="s">
        <v>181</v>
      </c>
      <c r="G305" s="94" t="e">
        <f>#REF!+J305</f>
        <v>#REF!</v>
      </c>
      <c r="H305" s="94"/>
      <c r="I305" s="94"/>
      <c r="J305" s="94">
        <f>J308+J309</f>
        <v>0</v>
      </c>
      <c r="K305" s="94"/>
      <c r="L305" s="130"/>
      <c r="M305" s="200" t="e">
        <f t="shared" si="36"/>
        <v>#REF!</v>
      </c>
      <c r="N305" s="200">
        <f t="shared" si="35"/>
        <v>0</v>
      </c>
    </row>
    <row r="306" spans="1:14" ht="35.25" hidden="1" customHeight="1" x14ac:dyDescent="0.25">
      <c r="A306" s="3"/>
      <c r="B306" s="25"/>
      <c r="C306" s="25" t="s">
        <v>30</v>
      </c>
      <c r="D306" s="25" t="s">
        <v>137</v>
      </c>
      <c r="E306" s="19" t="s">
        <v>31</v>
      </c>
      <c r="F306" s="36"/>
      <c r="G306" s="80" t="e">
        <f>#REF!+J306</f>
        <v>#REF!</v>
      </c>
      <c r="H306" s="80"/>
      <c r="I306" s="80"/>
      <c r="J306" s="80">
        <f>2084000-2084000</f>
        <v>0</v>
      </c>
      <c r="K306" s="80"/>
      <c r="L306" s="131"/>
      <c r="M306" s="200" t="e">
        <f t="shared" si="36"/>
        <v>#REF!</v>
      </c>
      <c r="N306" s="200">
        <f t="shared" si="35"/>
        <v>0</v>
      </c>
    </row>
    <row r="307" spans="1:14" ht="35.25" hidden="1" customHeight="1" x14ac:dyDescent="0.25">
      <c r="A307" s="3"/>
      <c r="B307" s="25" t="s">
        <v>14</v>
      </c>
      <c r="C307" s="25" t="s">
        <v>15</v>
      </c>
      <c r="D307" s="25" t="s">
        <v>10</v>
      </c>
      <c r="E307" s="19" t="s">
        <v>16</v>
      </c>
      <c r="F307" s="36"/>
      <c r="G307" s="80" t="e">
        <f>#REF!+J307</f>
        <v>#REF!</v>
      </c>
      <c r="H307" s="80"/>
      <c r="I307" s="80"/>
      <c r="J307" s="80">
        <f>5277800+253544+174230-5705574</f>
        <v>0</v>
      </c>
      <c r="K307" s="80"/>
      <c r="L307" s="131"/>
      <c r="M307" s="200" t="e">
        <f t="shared" si="36"/>
        <v>#REF!</v>
      </c>
      <c r="N307" s="200">
        <f t="shared" si="35"/>
        <v>0</v>
      </c>
    </row>
    <row r="308" spans="1:14" ht="42" hidden="1" customHeight="1" x14ac:dyDescent="0.25">
      <c r="A308" s="3"/>
      <c r="B308" s="25" t="s">
        <v>8</v>
      </c>
      <c r="C308" s="25" t="s">
        <v>9</v>
      </c>
      <c r="D308" s="25" t="s">
        <v>10</v>
      </c>
      <c r="E308" s="19" t="s">
        <v>11</v>
      </c>
      <c r="F308" s="36" t="s">
        <v>310</v>
      </c>
      <c r="G308" s="80" t="e">
        <f>#REF!+J308</f>
        <v>#REF!</v>
      </c>
      <c r="H308" s="80"/>
      <c r="I308" s="80"/>
      <c r="J308" s="80"/>
      <c r="K308" s="80"/>
      <c r="L308" s="131"/>
      <c r="M308" s="200" t="e">
        <f t="shared" si="36"/>
        <v>#REF!</v>
      </c>
      <c r="N308" s="200">
        <f t="shared" si="35"/>
        <v>0</v>
      </c>
    </row>
    <row r="309" spans="1:14" ht="54" hidden="1" customHeight="1" x14ac:dyDescent="0.25">
      <c r="A309" s="3"/>
      <c r="B309" s="25" t="s">
        <v>138</v>
      </c>
      <c r="C309" s="25" t="s">
        <v>140</v>
      </c>
      <c r="D309" s="25" t="s">
        <v>18</v>
      </c>
      <c r="E309" s="19" t="s">
        <v>139</v>
      </c>
      <c r="F309" s="36" t="s">
        <v>414</v>
      </c>
      <c r="G309" s="80" t="e">
        <f>#REF!+J309</f>
        <v>#REF!</v>
      </c>
      <c r="H309" s="80"/>
      <c r="I309" s="80"/>
      <c r="J309" s="80"/>
      <c r="K309" s="80"/>
      <c r="L309" s="131"/>
      <c r="M309" s="200" t="e">
        <f t="shared" si="36"/>
        <v>#REF!</v>
      </c>
      <c r="N309" s="200">
        <f t="shared" si="35"/>
        <v>0</v>
      </c>
    </row>
    <row r="310" spans="1:14" ht="110.4" hidden="1" customHeight="1" x14ac:dyDescent="0.25">
      <c r="A310" s="3"/>
      <c r="B310" s="25"/>
      <c r="C310" s="25"/>
      <c r="D310" s="25"/>
      <c r="E310" s="19"/>
      <c r="F310" s="37" t="s">
        <v>345</v>
      </c>
      <c r="G310" s="94" t="e">
        <f>#REF!+J310</f>
        <v>#REF!</v>
      </c>
      <c r="H310" s="94"/>
      <c r="I310" s="94"/>
      <c r="J310" s="94">
        <f>J311</f>
        <v>0</v>
      </c>
      <c r="K310" s="94"/>
      <c r="L310" s="130"/>
      <c r="M310" s="200" t="e">
        <f t="shared" si="36"/>
        <v>#REF!</v>
      </c>
      <c r="N310" s="200">
        <f t="shared" si="35"/>
        <v>0</v>
      </c>
    </row>
    <row r="311" spans="1:14" ht="60.75" hidden="1" customHeight="1" x14ac:dyDescent="0.25">
      <c r="A311" s="3"/>
      <c r="B311" s="25" t="s">
        <v>329</v>
      </c>
      <c r="C311" s="25" t="s">
        <v>331</v>
      </c>
      <c r="D311" s="25" t="s">
        <v>127</v>
      </c>
      <c r="E311" s="19" t="s">
        <v>330</v>
      </c>
      <c r="F311" s="36" t="s">
        <v>344</v>
      </c>
      <c r="G311" s="80" t="e">
        <f>#REF!+J311</f>
        <v>#REF!</v>
      </c>
      <c r="H311" s="80"/>
      <c r="I311" s="80"/>
      <c r="J311" s="80"/>
      <c r="K311" s="80"/>
      <c r="L311" s="131"/>
      <c r="M311" s="200" t="e">
        <f t="shared" si="36"/>
        <v>#REF!</v>
      </c>
      <c r="N311" s="200">
        <f t="shared" si="35"/>
        <v>0</v>
      </c>
    </row>
    <row r="312" spans="1:14" ht="70.5" hidden="1" customHeight="1" x14ac:dyDescent="0.25">
      <c r="A312" s="3"/>
      <c r="B312" s="25"/>
      <c r="C312" s="25"/>
      <c r="D312" s="25"/>
      <c r="E312" s="19"/>
      <c r="F312" s="36"/>
      <c r="G312" s="80"/>
      <c r="H312" s="80"/>
      <c r="I312" s="80"/>
      <c r="J312" s="80"/>
      <c r="K312" s="80"/>
      <c r="L312" s="131"/>
      <c r="M312" s="200">
        <f t="shared" si="36"/>
        <v>0</v>
      </c>
      <c r="N312" s="200">
        <f t="shared" si="35"/>
        <v>0</v>
      </c>
    </row>
    <row r="313" spans="1:14" ht="48" hidden="1" customHeight="1" x14ac:dyDescent="0.25">
      <c r="A313" s="3"/>
      <c r="B313" s="106"/>
      <c r="C313" s="25"/>
      <c r="D313" s="25"/>
      <c r="E313" s="19"/>
      <c r="F313" s="36"/>
      <c r="G313" s="80"/>
      <c r="H313" s="80"/>
      <c r="I313" s="80"/>
      <c r="J313" s="80"/>
      <c r="K313" s="80"/>
      <c r="L313" s="131"/>
      <c r="M313" s="200">
        <f t="shared" si="36"/>
        <v>0</v>
      </c>
      <c r="N313" s="200">
        <f t="shared" si="35"/>
        <v>0</v>
      </c>
    </row>
    <row r="314" spans="1:14" ht="63.6" hidden="1" customHeight="1" x14ac:dyDescent="0.3">
      <c r="A314" s="3"/>
      <c r="B314" s="66"/>
      <c r="C314" s="106"/>
      <c r="D314" s="106"/>
      <c r="E314" s="106"/>
      <c r="F314" s="73" t="s">
        <v>362</v>
      </c>
      <c r="G314" s="75" t="e">
        <f>#REF!+J314</f>
        <v>#REF!</v>
      </c>
      <c r="H314" s="75"/>
      <c r="I314" s="75"/>
      <c r="J314" s="75">
        <f>J315</f>
        <v>0</v>
      </c>
      <c r="K314" s="75"/>
      <c r="L314" s="135"/>
      <c r="M314" s="200" t="e">
        <f t="shared" ref="M314:M345" si="37">G314+J314</f>
        <v>#REF!</v>
      </c>
      <c r="N314" s="200">
        <f t="shared" si="35"/>
        <v>0</v>
      </c>
    </row>
    <row r="315" spans="1:14" ht="52.5" hidden="1" customHeight="1" x14ac:dyDescent="0.3">
      <c r="A315" s="3"/>
      <c r="B315" s="25" t="s">
        <v>29</v>
      </c>
      <c r="C315" s="77" t="s">
        <v>30</v>
      </c>
      <c r="D315" s="77" t="s">
        <v>137</v>
      </c>
      <c r="E315" s="67" t="s">
        <v>31</v>
      </c>
      <c r="F315" s="73"/>
      <c r="G315" s="74" t="e">
        <f>#REF!+J315</f>
        <v>#REF!</v>
      </c>
      <c r="H315" s="74"/>
      <c r="I315" s="74"/>
      <c r="J315" s="74"/>
      <c r="K315" s="74"/>
      <c r="L315" s="136"/>
      <c r="M315" s="200" t="e">
        <f t="shared" si="37"/>
        <v>#REF!</v>
      </c>
      <c r="N315" s="200">
        <f t="shared" si="35"/>
        <v>0</v>
      </c>
    </row>
    <row r="316" spans="1:14" ht="54.6" hidden="1" customHeight="1" x14ac:dyDescent="0.3">
      <c r="A316" s="3"/>
      <c r="B316" s="25" t="s">
        <v>17</v>
      </c>
      <c r="C316" s="25" t="s">
        <v>9</v>
      </c>
      <c r="D316" s="25" t="s">
        <v>10</v>
      </c>
      <c r="E316" s="19" t="s">
        <v>11</v>
      </c>
      <c r="F316" s="73"/>
      <c r="G316" s="74" t="e">
        <f>#REF!+J316</f>
        <v>#REF!</v>
      </c>
      <c r="H316" s="74"/>
      <c r="I316" s="74"/>
      <c r="J316" s="74"/>
      <c r="K316" s="74"/>
      <c r="L316" s="136"/>
      <c r="M316" s="200" t="e">
        <f t="shared" si="37"/>
        <v>#REF!</v>
      </c>
      <c r="N316" s="200">
        <f t="shared" si="35"/>
        <v>0</v>
      </c>
    </row>
    <row r="317" spans="1:14" ht="54.6" hidden="1" customHeight="1" x14ac:dyDescent="0.3">
      <c r="A317" s="3"/>
      <c r="B317" s="25" t="s">
        <v>141</v>
      </c>
      <c r="C317" s="25" t="s">
        <v>4</v>
      </c>
      <c r="D317" s="25" t="s">
        <v>5</v>
      </c>
      <c r="E317" s="19" t="s">
        <v>6</v>
      </c>
      <c r="F317" s="73"/>
      <c r="G317" s="74" t="e">
        <f>#REF!+J317</f>
        <v>#REF!</v>
      </c>
      <c r="H317" s="74"/>
      <c r="I317" s="74"/>
      <c r="J317" s="74"/>
      <c r="K317" s="74"/>
      <c r="L317" s="136"/>
      <c r="M317" s="200" t="e">
        <f t="shared" si="37"/>
        <v>#REF!</v>
      </c>
      <c r="N317" s="200">
        <f t="shared" si="35"/>
        <v>0</v>
      </c>
    </row>
    <row r="318" spans="1:14" ht="84.75" hidden="1" customHeight="1" x14ac:dyDescent="0.3">
      <c r="A318" s="3"/>
      <c r="B318" s="25"/>
      <c r="C318" s="25" t="s">
        <v>142</v>
      </c>
      <c r="D318" s="25" t="s">
        <v>144</v>
      </c>
      <c r="E318" s="19" t="s">
        <v>143</v>
      </c>
      <c r="F318" s="46" t="s">
        <v>286</v>
      </c>
      <c r="G318" s="74" t="e">
        <f>#REF!+J318</f>
        <v>#REF!</v>
      </c>
      <c r="H318" s="74"/>
      <c r="I318" s="74"/>
      <c r="J318" s="74"/>
      <c r="K318" s="74"/>
      <c r="L318" s="136"/>
      <c r="M318" s="200" t="e">
        <f t="shared" si="37"/>
        <v>#REF!</v>
      </c>
      <c r="N318" s="200">
        <f t="shared" si="35"/>
        <v>0</v>
      </c>
    </row>
    <row r="319" spans="1:14" ht="84.75" hidden="1" customHeight="1" x14ac:dyDescent="0.25">
      <c r="A319" s="3"/>
      <c r="B319" s="25" t="s">
        <v>240</v>
      </c>
      <c r="C319" s="25"/>
      <c r="D319" s="25"/>
      <c r="E319" s="19"/>
      <c r="F319" s="24" t="s">
        <v>230</v>
      </c>
      <c r="G319" s="75" t="e">
        <f>#REF!+J319</f>
        <v>#REF!</v>
      </c>
      <c r="H319" s="75"/>
      <c r="I319" s="75"/>
      <c r="J319" s="75">
        <f>SUM(J320:J324)</f>
        <v>0</v>
      </c>
      <c r="K319" s="75"/>
      <c r="L319" s="135"/>
      <c r="M319" s="200" t="e">
        <f t="shared" si="37"/>
        <v>#REF!</v>
      </c>
      <c r="N319" s="200">
        <f t="shared" si="35"/>
        <v>0</v>
      </c>
    </row>
    <row r="320" spans="1:14" ht="81.75" hidden="1" customHeight="1" x14ac:dyDescent="0.3">
      <c r="A320" s="3"/>
      <c r="B320" s="25" t="s">
        <v>229</v>
      </c>
      <c r="C320" s="25" t="s">
        <v>237</v>
      </c>
      <c r="D320" s="77" t="s">
        <v>238</v>
      </c>
      <c r="E320" s="67" t="s">
        <v>241</v>
      </c>
      <c r="F320" s="73"/>
      <c r="G320" s="74" t="e">
        <f>#REF!+J320</f>
        <v>#REF!</v>
      </c>
      <c r="H320" s="74"/>
      <c r="I320" s="74"/>
      <c r="J320" s="74"/>
      <c r="K320" s="74"/>
      <c r="L320" s="136"/>
      <c r="M320" s="200" t="e">
        <f t="shared" si="37"/>
        <v>#REF!</v>
      </c>
      <c r="N320" s="200">
        <f t="shared" si="35"/>
        <v>0</v>
      </c>
    </row>
    <row r="321" spans="1:14" ht="75" hidden="1" customHeight="1" x14ac:dyDescent="0.25">
      <c r="A321" s="3"/>
      <c r="B321" s="25"/>
      <c r="C321" s="25" t="s">
        <v>133</v>
      </c>
      <c r="D321" s="25" t="s">
        <v>134</v>
      </c>
      <c r="E321" s="19" t="s">
        <v>135</v>
      </c>
      <c r="F321" s="36" t="s">
        <v>231</v>
      </c>
      <c r="G321" s="74" t="e">
        <f>#REF!+J321</f>
        <v>#REF!</v>
      </c>
      <c r="H321" s="74"/>
      <c r="I321" s="74"/>
      <c r="J321" s="74"/>
      <c r="K321" s="74"/>
      <c r="L321" s="136"/>
      <c r="M321" s="200" t="e">
        <f t="shared" si="37"/>
        <v>#REF!</v>
      </c>
      <c r="N321" s="200">
        <f t="shared" si="35"/>
        <v>0</v>
      </c>
    </row>
    <row r="322" spans="1:14" ht="54.6" hidden="1" customHeight="1" x14ac:dyDescent="0.3">
      <c r="A322" s="3"/>
      <c r="B322" s="25"/>
      <c r="C322" s="25"/>
      <c r="D322" s="25"/>
      <c r="E322" s="19"/>
      <c r="F322" s="73"/>
      <c r="G322" s="74" t="e">
        <f>#REF!+J322</f>
        <v>#REF!</v>
      </c>
      <c r="H322" s="74"/>
      <c r="I322" s="74"/>
      <c r="J322" s="74"/>
      <c r="K322" s="74"/>
      <c r="L322" s="136"/>
      <c r="M322" s="200" t="e">
        <f t="shared" si="37"/>
        <v>#REF!</v>
      </c>
      <c r="N322" s="200">
        <f t="shared" si="35"/>
        <v>0</v>
      </c>
    </row>
    <row r="323" spans="1:14" ht="54.6" hidden="1" customHeight="1" x14ac:dyDescent="0.3">
      <c r="A323" s="3"/>
      <c r="B323" s="25"/>
      <c r="C323" s="25"/>
      <c r="D323" s="25"/>
      <c r="E323" s="19"/>
      <c r="F323" s="73"/>
      <c r="G323" s="74" t="e">
        <f>#REF!+J323</f>
        <v>#REF!</v>
      </c>
      <c r="H323" s="74"/>
      <c r="I323" s="74"/>
      <c r="J323" s="74"/>
      <c r="K323" s="74"/>
      <c r="L323" s="136"/>
      <c r="M323" s="200" t="e">
        <f t="shared" si="37"/>
        <v>#REF!</v>
      </c>
      <c r="N323" s="200">
        <f t="shared" si="35"/>
        <v>0</v>
      </c>
    </row>
    <row r="324" spans="1:14" ht="54.6" hidden="1" customHeight="1" x14ac:dyDescent="0.3">
      <c r="A324" s="3"/>
      <c r="B324" s="25"/>
      <c r="C324" s="25"/>
      <c r="D324" s="25"/>
      <c r="E324" s="19"/>
      <c r="F324" s="73"/>
      <c r="G324" s="74" t="e">
        <f>#REF!+J324</f>
        <v>#REF!</v>
      </c>
      <c r="H324" s="74"/>
      <c r="I324" s="74"/>
      <c r="J324" s="74"/>
      <c r="K324" s="74"/>
      <c r="L324" s="136"/>
      <c r="M324" s="200" t="e">
        <f t="shared" si="37"/>
        <v>#REF!</v>
      </c>
      <c r="N324" s="200">
        <f t="shared" si="35"/>
        <v>0</v>
      </c>
    </row>
    <row r="325" spans="1:14" ht="97.5" hidden="1" customHeight="1" x14ac:dyDescent="0.3">
      <c r="A325" s="3"/>
      <c r="B325" s="25" t="s">
        <v>282</v>
      </c>
      <c r="C325" s="25"/>
      <c r="D325" s="25"/>
      <c r="E325" s="19"/>
      <c r="F325" s="73" t="s">
        <v>281</v>
      </c>
      <c r="G325" s="75" t="e">
        <f>#REF!+J325</f>
        <v>#REF!</v>
      </c>
      <c r="H325" s="75"/>
      <c r="I325" s="75"/>
      <c r="J325" s="75">
        <f>J326+J327</f>
        <v>0</v>
      </c>
      <c r="K325" s="75"/>
      <c r="L325" s="135"/>
      <c r="M325" s="200" t="e">
        <f t="shared" si="37"/>
        <v>#REF!</v>
      </c>
      <c r="N325" s="200">
        <f t="shared" si="35"/>
        <v>0</v>
      </c>
    </row>
    <row r="326" spans="1:14" ht="153" hidden="1" customHeight="1" x14ac:dyDescent="0.3">
      <c r="A326" s="3"/>
      <c r="B326" s="25" t="s">
        <v>8</v>
      </c>
      <c r="C326" s="25" t="s">
        <v>283</v>
      </c>
      <c r="D326" s="25" t="s">
        <v>10</v>
      </c>
      <c r="E326" s="19" t="s">
        <v>176</v>
      </c>
      <c r="F326" s="83" t="s">
        <v>290</v>
      </c>
      <c r="G326" s="74" t="e">
        <f>#REF!+J326</f>
        <v>#REF!</v>
      </c>
      <c r="H326" s="74"/>
      <c r="I326" s="74"/>
      <c r="J326" s="74"/>
      <c r="K326" s="74"/>
      <c r="L326" s="136"/>
      <c r="M326" s="200" t="e">
        <f t="shared" si="37"/>
        <v>#REF!</v>
      </c>
      <c r="N326" s="200">
        <f t="shared" si="35"/>
        <v>0</v>
      </c>
    </row>
    <row r="327" spans="1:14" ht="114" hidden="1" customHeight="1" x14ac:dyDescent="0.3">
      <c r="A327" s="3"/>
      <c r="B327" s="25"/>
      <c r="C327" s="25" t="s">
        <v>9</v>
      </c>
      <c r="D327" s="25" t="s">
        <v>10</v>
      </c>
      <c r="E327" s="19" t="s">
        <v>11</v>
      </c>
      <c r="F327" s="83" t="s">
        <v>289</v>
      </c>
      <c r="G327" s="74" t="e">
        <f>#REF!+J327</f>
        <v>#REF!</v>
      </c>
      <c r="H327" s="74"/>
      <c r="I327" s="74"/>
      <c r="J327" s="74"/>
      <c r="K327" s="74"/>
      <c r="L327" s="136"/>
      <c r="M327" s="200" t="e">
        <f t="shared" si="37"/>
        <v>#REF!</v>
      </c>
      <c r="N327" s="200">
        <f t="shared" si="35"/>
        <v>0</v>
      </c>
    </row>
    <row r="328" spans="1:14" ht="28.5" hidden="1" customHeight="1" x14ac:dyDescent="0.25">
      <c r="A328" s="3"/>
      <c r="B328" s="35"/>
      <c r="C328" s="25"/>
      <c r="D328" s="25"/>
      <c r="E328" s="107" t="s">
        <v>7</v>
      </c>
      <c r="F328" s="24"/>
      <c r="G328" s="94" t="e">
        <f>#REF!+J328</f>
        <v>#REF!</v>
      </c>
      <c r="H328" s="94"/>
      <c r="I328" s="94"/>
      <c r="J328" s="94">
        <f>J246+J274+J287+J291+J292+J293+J297+J300+J305+J310+J314</f>
        <v>0</v>
      </c>
      <c r="K328" s="94"/>
      <c r="L328" s="130"/>
      <c r="M328" s="200" t="e">
        <f t="shared" si="37"/>
        <v>#REF!</v>
      </c>
      <c r="N328" s="200">
        <f t="shared" si="35"/>
        <v>0</v>
      </c>
    </row>
    <row r="329" spans="1:14" ht="64.95" customHeight="1" x14ac:dyDescent="0.25">
      <c r="A329" s="3"/>
      <c r="B329" s="169">
        <v>1500000</v>
      </c>
      <c r="C329" s="143"/>
      <c r="D329" s="143"/>
      <c r="E329" s="154" t="s">
        <v>383</v>
      </c>
      <c r="F329" s="153"/>
      <c r="G329" s="130"/>
      <c r="H329" s="130"/>
      <c r="I329" s="130"/>
      <c r="J329" s="130"/>
      <c r="K329" s="130"/>
      <c r="L329" s="130"/>
      <c r="M329" s="200">
        <f t="shared" si="37"/>
        <v>0</v>
      </c>
      <c r="N329" s="200">
        <f t="shared" si="35"/>
        <v>0</v>
      </c>
    </row>
    <row r="330" spans="1:14" ht="56.25" customHeight="1" x14ac:dyDescent="0.25">
      <c r="A330" s="3"/>
      <c r="B330" s="169">
        <v>1510000</v>
      </c>
      <c r="C330" s="143"/>
      <c r="D330" s="143"/>
      <c r="E330" s="144" t="s">
        <v>383</v>
      </c>
      <c r="F330" s="153"/>
      <c r="G330" s="130"/>
      <c r="H330" s="130"/>
      <c r="I330" s="130"/>
      <c r="J330" s="130"/>
      <c r="K330" s="130"/>
      <c r="L330" s="130"/>
      <c r="M330" s="200">
        <f t="shared" si="37"/>
        <v>0</v>
      </c>
      <c r="N330" s="200">
        <f t="shared" si="35"/>
        <v>0</v>
      </c>
    </row>
    <row r="331" spans="1:14" ht="74.25" customHeight="1" x14ac:dyDescent="0.25">
      <c r="A331" s="3"/>
      <c r="B331" s="169"/>
      <c r="C331" s="169"/>
      <c r="D331" s="146"/>
      <c r="E331" s="164"/>
      <c r="F331" s="153" t="s">
        <v>354</v>
      </c>
      <c r="G331" s="130">
        <f t="shared" ref="G331:L331" si="38">G332+G333+G335+G336+G337+G341+G342+G343</f>
        <v>1274235</v>
      </c>
      <c r="H331" s="130">
        <f t="shared" si="38"/>
        <v>1274235</v>
      </c>
      <c r="I331" s="130">
        <f t="shared" si="38"/>
        <v>304488.34999999998</v>
      </c>
      <c r="J331" s="130">
        <f t="shared" si="38"/>
        <v>71262958</v>
      </c>
      <c r="K331" s="130">
        <f t="shared" si="38"/>
        <v>41610185</v>
      </c>
      <c r="L331" s="130">
        <f t="shared" si="38"/>
        <v>5338553.83</v>
      </c>
      <c r="M331" s="199">
        <f>G331+J331</f>
        <v>72537193</v>
      </c>
      <c r="N331" s="199">
        <f>I331+L331</f>
        <v>5643042.1799999997</v>
      </c>
    </row>
    <row r="332" spans="1:14" ht="52.5" customHeight="1" x14ac:dyDescent="0.25">
      <c r="A332" s="3"/>
      <c r="B332" s="169">
        <v>1511010</v>
      </c>
      <c r="C332" s="169">
        <v>1010</v>
      </c>
      <c r="D332" s="146" t="s">
        <v>145</v>
      </c>
      <c r="E332" s="164" t="s">
        <v>416</v>
      </c>
      <c r="F332" s="145" t="s">
        <v>512</v>
      </c>
      <c r="G332" s="131">
        <f>500000+425235+349000</f>
        <v>1274235</v>
      </c>
      <c r="H332" s="131">
        <f>1274235</f>
        <v>1274235</v>
      </c>
      <c r="I332" s="131">
        <f>304488.35</f>
        <v>304488.34999999998</v>
      </c>
      <c r="J332" s="130">
        <v>0</v>
      </c>
      <c r="K332" s="158">
        <v>0</v>
      </c>
      <c r="L332" s="158">
        <v>0</v>
      </c>
      <c r="M332" s="200">
        <f t="shared" si="37"/>
        <v>1274235</v>
      </c>
      <c r="N332" s="200">
        <f t="shared" si="35"/>
        <v>304488.34999999998</v>
      </c>
    </row>
    <row r="333" spans="1:14" ht="48.6" customHeight="1" x14ac:dyDescent="0.25">
      <c r="A333" s="3"/>
      <c r="B333" s="169">
        <v>1511021</v>
      </c>
      <c r="C333" s="169">
        <v>1021</v>
      </c>
      <c r="D333" s="146" t="s">
        <v>146</v>
      </c>
      <c r="E333" s="164" t="s">
        <v>369</v>
      </c>
      <c r="F333" s="145"/>
      <c r="G333" s="174">
        <v>0</v>
      </c>
      <c r="H333" s="174">
        <v>0</v>
      </c>
      <c r="I333" s="131">
        <v>0</v>
      </c>
      <c r="J333" s="131">
        <f>1890370+12000</f>
        <v>1902370</v>
      </c>
      <c r="K333" s="131">
        <f>32000+150000</f>
        <v>182000</v>
      </c>
      <c r="L333" s="131">
        <v>0</v>
      </c>
      <c r="M333" s="200">
        <f t="shared" si="37"/>
        <v>1902370</v>
      </c>
      <c r="N333" s="200">
        <f t="shared" si="35"/>
        <v>0</v>
      </c>
    </row>
    <row r="334" spans="1:14" ht="48.75" hidden="1" customHeight="1" x14ac:dyDescent="0.25">
      <c r="A334" s="3"/>
      <c r="B334" s="169">
        <v>1516011</v>
      </c>
      <c r="C334" s="169">
        <v>6011</v>
      </c>
      <c r="D334" s="146" t="s">
        <v>137</v>
      </c>
      <c r="E334" s="51" t="s">
        <v>31</v>
      </c>
      <c r="F334" s="55"/>
      <c r="G334" s="104" t="e">
        <f>#REF!+J334</f>
        <v>#REF!</v>
      </c>
      <c r="H334" s="104"/>
      <c r="I334" s="104"/>
      <c r="J334" s="104"/>
      <c r="K334" s="104"/>
      <c r="L334" s="159"/>
      <c r="M334" s="200" t="e">
        <f t="shared" si="37"/>
        <v>#REF!</v>
      </c>
      <c r="N334" s="200">
        <f t="shared" si="35"/>
        <v>0</v>
      </c>
    </row>
    <row r="335" spans="1:14" ht="60.75" customHeight="1" x14ac:dyDescent="0.25">
      <c r="A335" s="3"/>
      <c r="B335" s="169">
        <v>1516012</v>
      </c>
      <c r="C335" s="169">
        <v>6012</v>
      </c>
      <c r="D335" s="146" t="s">
        <v>10</v>
      </c>
      <c r="E335" s="164" t="s">
        <v>334</v>
      </c>
      <c r="F335" s="145"/>
      <c r="G335" s="131">
        <v>0</v>
      </c>
      <c r="H335" s="131">
        <v>0</v>
      </c>
      <c r="I335" s="131">
        <v>0</v>
      </c>
      <c r="J335" s="131">
        <v>34627645</v>
      </c>
      <c r="K335" s="131">
        <v>10826494</v>
      </c>
      <c r="L335" s="131">
        <v>0</v>
      </c>
      <c r="M335" s="200">
        <f t="shared" si="37"/>
        <v>34627645</v>
      </c>
      <c r="N335" s="200">
        <f t="shared" si="35"/>
        <v>0</v>
      </c>
    </row>
    <row r="336" spans="1:14" ht="51.75" customHeight="1" x14ac:dyDescent="0.25">
      <c r="A336" s="3"/>
      <c r="B336" s="169">
        <v>1516013</v>
      </c>
      <c r="C336" s="169">
        <v>6013</v>
      </c>
      <c r="D336" s="146" t="s">
        <v>10</v>
      </c>
      <c r="E336" s="164" t="s">
        <v>176</v>
      </c>
      <c r="F336" s="145"/>
      <c r="G336" s="131">
        <v>0</v>
      </c>
      <c r="H336" s="131">
        <v>0</v>
      </c>
      <c r="I336" s="131">
        <v>0</v>
      </c>
      <c r="J336" s="131">
        <v>3334713</v>
      </c>
      <c r="K336" s="131">
        <v>2419000</v>
      </c>
      <c r="L336" s="131">
        <v>314523.19</v>
      </c>
      <c r="M336" s="200">
        <f t="shared" si="37"/>
        <v>3334713</v>
      </c>
      <c r="N336" s="200">
        <f t="shared" ref="N336:N397" si="39">I336+L336</f>
        <v>314523.19</v>
      </c>
    </row>
    <row r="337" spans="1:14" ht="48.6" customHeight="1" x14ac:dyDescent="0.25">
      <c r="A337" s="3"/>
      <c r="B337" s="169">
        <v>1516030</v>
      </c>
      <c r="C337" s="169">
        <v>6030</v>
      </c>
      <c r="D337" s="146" t="s">
        <v>10</v>
      </c>
      <c r="E337" s="164" t="s">
        <v>11</v>
      </c>
      <c r="F337" s="145"/>
      <c r="G337" s="131">
        <v>0</v>
      </c>
      <c r="H337" s="131">
        <v>0</v>
      </c>
      <c r="I337" s="131">
        <v>0</v>
      </c>
      <c r="J337" s="131">
        <v>17635206</v>
      </c>
      <c r="K337" s="131">
        <v>15735206</v>
      </c>
      <c r="L337" s="131">
        <v>3281694.84</v>
      </c>
      <c r="M337" s="200">
        <f t="shared" si="37"/>
        <v>17635206</v>
      </c>
      <c r="N337" s="200">
        <f t="shared" si="39"/>
        <v>3281694.84</v>
      </c>
    </row>
    <row r="338" spans="1:14" ht="42" hidden="1" customHeight="1" x14ac:dyDescent="0.25">
      <c r="A338" s="3"/>
      <c r="B338" s="1">
        <v>1517310</v>
      </c>
      <c r="C338" s="169">
        <v>7310</v>
      </c>
      <c r="D338" s="146" t="s">
        <v>18</v>
      </c>
      <c r="E338" s="19" t="s">
        <v>139</v>
      </c>
      <c r="F338" s="18"/>
      <c r="G338" s="80"/>
      <c r="H338" s="80"/>
      <c r="I338" s="80"/>
      <c r="J338" s="80"/>
      <c r="K338" s="80"/>
      <c r="L338" s="131"/>
      <c r="M338" s="200">
        <f t="shared" si="37"/>
        <v>0</v>
      </c>
      <c r="N338" s="200">
        <f t="shared" si="39"/>
        <v>0</v>
      </c>
    </row>
    <row r="339" spans="1:14" ht="39.6" hidden="1" customHeight="1" x14ac:dyDescent="0.25">
      <c r="A339" s="3"/>
      <c r="B339" s="169">
        <v>1517310</v>
      </c>
      <c r="C339" s="169">
        <v>7321</v>
      </c>
      <c r="D339" s="146" t="s">
        <v>18</v>
      </c>
      <c r="E339" s="19" t="s">
        <v>149</v>
      </c>
      <c r="F339" s="18"/>
      <c r="G339" s="80"/>
      <c r="H339" s="80"/>
      <c r="I339" s="80"/>
      <c r="J339" s="80"/>
      <c r="K339" s="80"/>
      <c r="L339" s="131"/>
      <c r="M339" s="200">
        <f t="shared" si="37"/>
        <v>0</v>
      </c>
      <c r="N339" s="200">
        <f t="shared" si="39"/>
        <v>0</v>
      </c>
    </row>
    <row r="340" spans="1:14" ht="85.5" hidden="1" customHeight="1" x14ac:dyDescent="0.25">
      <c r="A340" s="3"/>
      <c r="B340" s="169">
        <v>1511020</v>
      </c>
      <c r="C340" s="169">
        <v>1020</v>
      </c>
      <c r="D340" s="146" t="s">
        <v>146</v>
      </c>
      <c r="E340" s="19" t="s">
        <v>204</v>
      </c>
      <c r="F340" s="18"/>
      <c r="G340" s="80"/>
      <c r="H340" s="80"/>
      <c r="I340" s="80"/>
      <c r="J340" s="80"/>
      <c r="K340" s="80"/>
      <c r="L340" s="131"/>
      <c r="M340" s="200">
        <f t="shared" si="37"/>
        <v>0</v>
      </c>
      <c r="N340" s="200">
        <f t="shared" si="39"/>
        <v>0</v>
      </c>
    </row>
    <row r="341" spans="1:14" ht="33" customHeight="1" x14ac:dyDescent="0.25">
      <c r="A341" s="3"/>
      <c r="B341" s="169">
        <v>1517321</v>
      </c>
      <c r="C341" s="169">
        <v>7321</v>
      </c>
      <c r="D341" s="146" t="s">
        <v>18</v>
      </c>
      <c r="E341" s="164" t="s">
        <v>149</v>
      </c>
      <c r="F341" s="145"/>
      <c r="G341" s="131">
        <v>0</v>
      </c>
      <c r="H341" s="131">
        <v>0</v>
      </c>
      <c r="I341" s="131">
        <v>0</v>
      </c>
      <c r="J341" s="131">
        <v>1000000</v>
      </c>
      <c r="K341" s="131">
        <v>950000</v>
      </c>
      <c r="L341" s="131">
        <v>0</v>
      </c>
      <c r="M341" s="200">
        <f t="shared" si="37"/>
        <v>1000000</v>
      </c>
      <c r="N341" s="200">
        <f t="shared" si="39"/>
        <v>0</v>
      </c>
    </row>
    <row r="342" spans="1:14" ht="38.25" customHeight="1" x14ac:dyDescent="0.25">
      <c r="A342" s="3"/>
      <c r="B342" s="169">
        <v>1517322</v>
      </c>
      <c r="C342" s="169">
        <v>7322</v>
      </c>
      <c r="D342" s="146" t="s">
        <v>18</v>
      </c>
      <c r="E342" s="164" t="s">
        <v>226</v>
      </c>
      <c r="F342" s="145"/>
      <c r="G342" s="131">
        <v>0</v>
      </c>
      <c r="H342" s="131">
        <v>0</v>
      </c>
      <c r="I342" s="131">
        <v>0</v>
      </c>
      <c r="J342" s="131">
        <v>2804500</v>
      </c>
      <c r="K342" s="131">
        <f>J342</f>
        <v>2804500</v>
      </c>
      <c r="L342" s="131">
        <v>0</v>
      </c>
      <c r="M342" s="200">
        <f t="shared" si="37"/>
        <v>2804500</v>
      </c>
      <c r="N342" s="200">
        <f t="shared" si="39"/>
        <v>0</v>
      </c>
    </row>
    <row r="343" spans="1:14" ht="78.75" customHeight="1" x14ac:dyDescent="0.25">
      <c r="A343" s="3"/>
      <c r="B343" s="143" t="s">
        <v>384</v>
      </c>
      <c r="C343" s="143" t="s">
        <v>142</v>
      </c>
      <c r="D343" s="143" t="s">
        <v>144</v>
      </c>
      <c r="E343" s="164" t="s">
        <v>143</v>
      </c>
      <c r="F343" s="145"/>
      <c r="G343" s="131">
        <v>0</v>
      </c>
      <c r="H343" s="131">
        <v>0</v>
      </c>
      <c r="I343" s="131">
        <v>0</v>
      </c>
      <c r="J343" s="131">
        <f>30000+762985+6000000+1265539+1100000+800000</f>
        <v>9958524</v>
      </c>
      <c r="K343" s="131">
        <f>8692985</f>
        <v>8692985</v>
      </c>
      <c r="L343" s="131">
        <f>1742335.8</f>
        <v>1742335.8</v>
      </c>
      <c r="M343" s="200">
        <f t="shared" si="37"/>
        <v>9958524</v>
      </c>
      <c r="N343" s="200">
        <f t="shared" si="39"/>
        <v>1742335.8</v>
      </c>
    </row>
    <row r="344" spans="1:14" ht="36" hidden="1" customHeight="1" x14ac:dyDescent="0.25">
      <c r="A344" s="3"/>
      <c r="B344" s="35">
        <v>1517321</v>
      </c>
      <c r="C344" s="35">
        <v>7321</v>
      </c>
      <c r="D344" s="32" t="s">
        <v>18</v>
      </c>
      <c r="E344" s="19" t="s">
        <v>149</v>
      </c>
      <c r="F344" s="18"/>
      <c r="G344" s="80" t="e">
        <f>#REF!+J344</f>
        <v>#REF!</v>
      </c>
      <c r="H344" s="80"/>
      <c r="I344" s="80"/>
      <c r="J344" s="80"/>
      <c r="K344" s="80"/>
      <c r="L344" s="131"/>
      <c r="M344" s="200" t="e">
        <f t="shared" si="37"/>
        <v>#REF!</v>
      </c>
      <c r="N344" s="200">
        <f t="shared" si="39"/>
        <v>0</v>
      </c>
    </row>
    <row r="345" spans="1:14" ht="36" hidden="1" customHeight="1" x14ac:dyDescent="0.25">
      <c r="A345" s="3"/>
      <c r="B345" s="35">
        <v>1517322</v>
      </c>
      <c r="C345" s="35">
        <v>7322</v>
      </c>
      <c r="D345" s="32" t="s">
        <v>18</v>
      </c>
      <c r="E345" s="19" t="s">
        <v>226</v>
      </c>
      <c r="F345" s="18"/>
      <c r="G345" s="80" t="e">
        <f>#REF!+J345</f>
        <v>#REF!</v>
      </c>
      <c r="H345" s="80"/>
      <c r="I345" s="80"/>
      <c r="J345" s="80"/>
      <c r="K345" s="80"/>
      <c r="L345" s="131"/>
      <c r="M345" s="200" t="e">
        <f t="shared" si="37"/>
        <v>#REF!</v>
      </c>
      <c r="N345" s="200">
        <f t="shared" si="39"/>
        <v>0</v>
      </c>
    </row>
    <row r="346" spans="1:14" ht="42.75" hidden="1" customHeight="1" x14ac:dyDescent="0.25">
      <c r="A346" s="3"/>
      <c r="B346" s="35">
        <v>1517330</v>
      </c>
      <c r="C346" s="35">
        <v>7330</v>
      </c>
      <c r="D346" s="32" t="s">
        <v>18</v>
      </c>
      <c r="E346" s="19" t="s">
        <v>172</v>
      </c>
      <c r="F346" s="18"/>
      <c r="G346" s="80" t="e">
        <f>#REF!+J346</f>
        <v>#REF!</v>
      </c>
      <c r="H346" s="80"/>
      <c r="I346" s="80"/>
      <c r="J346" s="80"/>
      <c r="K346" s="80"/>
      <c r="L346" s="131"/>
      <c r="M346" s="200" t="e">
        <f t="shared" ref="M346:M372" si="40">G346+J346</f>
        <v>#REF!</v>
      </c>
      <c r="N346" s="200">
        <f t="shared" si="39"/>
        <v>0</v>
      </c>
    </row>
    <row r="347" spans="1:14" ht="57.75" customHeight="1" x14ac:dyDescent="0.25">
      <c r="A347" s="3"/>
      <c r="B347" s="143"/>
      <c r="C347" s="143"/>
      <c r="D347" s="143"/>
      <c r="E347" s="144"/>
      <c r="F347" s="147" t="s">
        <v>181</v>
      </c>
      <c r="G347" s="130">
        <f t="shared" ref="G347:L347" si="41">G348+G350+G349</f>
        <v>0</v>
      </c>
      <c r="H347" s="130">
        <f t="shared" si="41"/>
        <v>0</v>
      </c>
      <c r="I347" s="130">
        <f t="shared" si="41"/>
        <v>0</v>
      </c>
      <c r="J347" s="130">
        <f t="shared" si="41"/>
        <v>8937535</v>
      </c>
      <c r="K347" s="130">
        <f t="shared" si="41"/>
        <v>4439762</v>
      </c>
      <c r="L347" s="130">
        <f t="shared" si="41"/>
        <v>0</v>
      </c>
      <c r="M347" s="199">
        <f t="shared" si="40"/>
        <v>8937535</v>
      </c>
      <c r="N347" s="200">
        <f t="shared" si="39"/>
        <v>0</v>
      </c>
    </row>
    <row r="348" spans="1:14" ht="53.25" customHeight="1" x14ac:dyDescent="0.25">
      <c r="A348" s="3"/>
      <c r="B348" s="143" t="s">
        <v>457</v>
      </c>
      <c r="C348" s="143" t="s">
        <v>30</v>
      </c>
      <c r="D348" s="143" t="s">
        <v>137</v>
      </c>
      <c r="E348" s="144" t="s">
        <v>31</v>
      </c>
      <c r="F348" s="147" t="s">
        <v>458</v>
      </c>
      <c r="G348" s="131">
        <v>0</v>
      </c>
      <c r="H348" s="131">
        <v>0</v>
      </c>
      <c r="I348" s="131">
        <v>0</v>
      </c>
      <c r="J348" s="131">
        <v>1865700</v>
      </c>
      <c r="K348" s="131">
        <v>1865700</v>
      </c>
      <c r="L348" s="131">
        <v>0</v>
      </c>
      <c r="M348" s="200">
        <f t="shared" si="40"/>
        <v>1865700</v>
      </c>
      <c r="N348" s="200">
        <f t="shared" si="39"/>
        <v>0</v>
      </c>
    </row>
    <row r="349" spans="1:14" ht="60.75" customHeight="1" x14ac:dyDescent="0.25">
      <c r="A349" s="3"/>
      <c r="B349" s="143" t="s">
        <v>457</v>
      </c>
      <c r="C349" s="143" t="s">
        <v>30</v>
      </c>
      <c r="D349" s="143" t="s">
        <v>137</v>
      </c>
      <c r="E349" s="144" t="s">
        <v>31</v>
      </c>
      <c r="F349" s="147" t="s">
        <v>551</v>
      </c>
      <c r="G349" s="131">
        <v>0</v>
      </c>
      <c r="H349" s="131">
        <v>0</v>
      </c>
      <c r="I349" s="131">
        <v>0</v>
      </c>
      <c r="J349" s="131">
        <v>3537234</v>
      </c>
      <c r="K349" s="131">
        <v>1061171</v>
      </c>
      <c r="L349" s="131">
        <v>0</v>
      </c>
      <c r="M349" s="200">
        <f t="shared" si="40"/>
        <v>3537234</v>
      </c>
      <c r="N349" s="200">
        <f t="shared" si="39"/>
        <v>0</v>
      </c>
    </row>
    <row r="350" spans="1:14" ht="41.25" customHeight="1" x14ac:dyDescent="0.25">
      <c r="A350" s="3"/>
      <c r="B350" s="143" t="s">
        <v>455</v>
      </c>
      <c r="C350" s="143" t="s">
        <v>15</v>
      </c>
      <c r="D350" s="143" t="s">
        <v>10</v>
      </c>
      <c r="E350" s="144" t="s">
        <v>16</v>
      </c>
      <c r="F350" s="147" t="s">
        <v>552</v>
      </c>
      <c r="G350" s="131">
        <v>0</v>
      </c>
      <c r="H350" s="131">
        <v>0</v>
      </c>
      <c r="I350" s="131">
        <v>0</v>
      </c>
      <c r="J350" s="131">
        <v>3534601</v>
      </c>
      <c r="K350" s="131">
        <v>1512891</v>
      </c>
      <c r="L350" s="131">
        <v>0</v>
      </c>
      <c r="M350" s="200">
        <f t="shared" si="40"/>
        <v>3534601</v>
      </c>
      <c r="N350" s="200">
        <f t="shared" si="39"/>
        <v>0</v>
      </c>
    </row>
    <row r="351" spans="1:14" ht="42" hidden="1" customHeight="1" x14ac:dyDescent="0.25">
      <c r="A351" s="3"/>
      <c r="B351" s="25"/>
      <c r="C351" s="25"/>
      <c r="D351" s="25"/>
      <c r="E351" s="19"/>
      <c r="F351" s="36"/>
      <c r="G351" s="80"/>
      <c r="H351" s="80"/>
      <c r="I351" s="80"/>
      <c r="J351" s="80"/>
      <c r="K351" s="80"/>
      <c r="L351" s="131"/>
      <c r="M351" s="200">
        <f t="shared" si="40"/>
        <v>0</v>
      </c>
      <c r="N351" s="200">
        <f t="shared" si="39"/>
        <v>0</v>
      </c>
    </row>
    <row r="352" spans="1:14" ht="100.2" hidden="1" customHeight="1" x14ac:dyDescent="0.25">
      <c r="A352" s="3"/>
      <c r="B352" s="25" t="s">
        <v>385</v>
      </c>
      <c r="C352" s="25" t="s">
        <v>140</v>
      </c>
      <c r="D352" s="25" t="s">
        <v>18</v>
      </c>
      <c r="E352" s="19" t="s">
        <v>139</v>
      </c>
      <c r="F352" s="36" t="s">
        <v>415</v>
      </c>
      <c r="G352" s="80" t="e">
        <f>#REF!+J352</f>
        <v>#REF!</v>
      </c>
      <c r="H352" s="80"/>
      <c r="I352" s="80"/>
      <c r="J352" s="80"/>
      <c r="K352" s="80"/>
      <c r="L352" s="131"/>
      <c r="M352" s="200" t="e">
        <f t="shared" si="40"/>
        <v>#REF!</v>
      </c>
      <c r="N352" s="200">
        <f t="shared" si="39"/>
        <v>0</v>
      </c>
    </row>
    <row r="353" spans="1:14" ht="70.5" hidden="1" customHeight="1" x14ac:dyDescent="0.25">
      <c r="A353" s="3"/>
      <c r="B353" s="35"/>
      <c r="C353" s="25"/>
      <c r="D353" s="25"/>
      <c r="E353" s="19"/>
      <c r="F353" s="24"/>
      <c r="G353" s="94"/>
      <c r="H353" s="94"/>
      <c r="I353" s="94"/>
      <c r="J353" s="94"/>
      <c r="K353" s="94"/>
      <c r="L353" s="130"/>
      <c r="M353" s="200">
        <f t="shared" si="40"/>
        <v>0</v>
      </c>
      <c r="N353" s="200">
        <f t="shared" si="39"/>
        <v>0</v>
      </c>
    </row>
    <row r="354" spans="1:14" ht="28.5" hidden="1" customHeight="1" x14ac:dyDescent="0.25">
      <c r="A354" s="3"/>
      <c r="B354" s="35"/>
      <c r="C354" s="25"/>
      <c r="D354" s="25"/>
      <c r="E354" s="107"/>
      <c r="F354" s="24"/>
      <c r="G354" s="94"/>
      <c r="H354" s="94"/>
      <c r="I354" s="94"/>
      <c r="J354" s="94"/>
      <c r="K354" s="94"/>
      <c r="L354" s="130"/>
      <c r="M354" s="200">
        <f t="shared" si="40"/>
        <v>0</v>
      </c>
      <c r="N354" s="200">
        <f t="shared" si="39"/>
        <v>0</v>
      </c>
    </row>
    <row r="355" spans="1:14" ht="58.5" hidden="1" customHeight="1" x14ac:dyDescent="0.25">
      <c r="A355" s="3"/>
      <c r="B355" s="25" t="s">
        <v>385</v>
      </c>
      <c r="C355" s="25" t="s">
        <v>140</v>
      </c>
      <c r="D355" s="25" t="s">
        <v>18</v>
      </c>
      <c r="E355" s="19" t="s">
        <v>139</v>
      </c>
      <c r="F355" s="36" t="s">
        <v>413</v>
      </c>
      <c r="G355" s="80" t="e">
        <f>#REF!+J355</f>
        <v>#REF!</v>
      </c>
      <c r="H355" s="80"/>
      <c r="I355" s="80"/>
      <c r="J355" s="80"/>
      <c r="K355" s="80"/>
      <c r="L355" s="131"/>
      <c r="M355" s="200" t="e">
        <f t="shared" si="40"/>
        <v>#REF!</v>
      </c>
      <c r="N355" s="200">
        <f t="shared" si="39"/>
        <v>0</v>
      </c>
    </row>
    <row r="356" spans="1:14" ht="14.25" hidden="1" customHeight="1" x14ac:dyDescent="0.25">
      <c r="A356" s="3"/>
      <c r="B356" s="143"/>
      <c r="C356" s="143"/>
      <c r="D356" s="143"/>
      <c r="E356" s="144"/>
      <c r="F356" s="147"/>
      <c r="G356" s="131"/>
      <c r="H356" s="131"/>
      <c r="I356" s="131"/>
      <c r="J356" s="131"/>
      <c r="K356" s="131"/>
      <c r="L356" s="131"/>
      <c r="M356" s="200">
        <f t="shared" si="40"/>
        <v>0</v>
      </c>
      <c r="N356" s="200">
        <f t="shared" si="39"/>
        <v>0</v>
      </c>
    </row>
    <row r="357" spans="1:14" ht="66.75" customHeight="1" x14ac:dyDescent="0.25">
      <c r="A357" s="3"/>
      <c r="B357" s="143"/>
      <c r="C357" s="143"/>
      <c r="D357" s="143"/>
      <c r="E357" s="144"/>
      <c r="F357" s="153" t="s">
        <v>456</v>
      </c>
      <c r="G357" s="130">
        <v>0</v>
      </c>
      <c r="H357" s="130"/>
      <c r="I357" s="130">
        <v>0</v>
      </c>
      <c r="J357" s="130">
        <f>J359</f>
        <v>2075796</v>
      </c>
      <c r="K357" s="130">
        <f>K359</f>
        <v>2075796</v>
      </c>
      <c r="L357" s="130">
        <f>L359</f>
        <v>265965.02</v>
      </c>
      <c r="M357" s="199">
        <f t="shared" si="40"/>
        <v>2075796</v>
      </c>
      <c r="N357" s="199">
        <f t="shared" si="39"/>
        <v>265965.02</v>
      </c>
    </row>
    <row r="358" spans="1:14" ht="60.75" hidden="1" customHeight="1" x14ac:dyDescent="0.25">
      <c r="A358" s="3"/>
      <c r="B358" s="25" t="s">
        <v>385</v>
      </c>
      <c r="C358" s="25" t="s">
        <v>140</v>
      </c>
      <c r="D358" s="25" t="s">
        <v>18</v>
      </c>
      <c r="E358" s="19" t="s">
        <v>139</v>
      </c>
      <c r="F358" s="36" t="s">
        <v>431</v>
      </c>
      <c r="G358" s="80" t="e">
        <f>#REF!+J358</f>
        <v>#REF!</v>
      </c>
      <c r="H358" s="80"/>
      <c r="I358" s="94"/>
      <c r="J358" s="80"/>
      <c r="K358" s="80"/>
      <c r="L358" s="131"/>
      <c r="M358" s="200" t="e">
        <f t="shared" si="40"/>
        <v>#REF!</v>
      </c>
      <c r="N358" s="200">
        <f t="shared" si="39"/>
        <v>0</v>
      </c>
    </row>
    <row r="359" spans="1:14" ht="54.75" customHeight="1" x14ac:dyDescent="0.25">
      <c r="A359" s="3"/>
      <c r="B359" s="143" t="s">
        <v>455</v>
      </c>
      <c r="C359" s="143" t="s">
        <v>15</v>
      </c>
      <c r="D359" s="143" t="s">
        <v>10</v>
      </c>
      <c r="E359" s="144" t="s">
        <v>139</v>
      </c>
      <c r="F359" s="147" t="s">
        <v>553</v>
      </c>
      <c r="G359" s="131">
        <v>0</v>
      </c>
      <c r="H359" s="131"/>
      <c r="I359" s="130">
        <v>0</v>
      </c>
      <c r="J359" s="131">
        <v>2075796</v>
      </c>
      <c r="K359" s="131">
        <v>2075796</v>
      </c>
      <c r="L359" s="131">
        <v>265965.02</v>
      </c>
      <c r="M359" s="200">
        <f t="shared" si="40"/>
        <v>2075796</v>
      </c>
      <c r="N359" s="200">
        <f t="shared" si="39"/>
        <v>265965.02</v>
      </c>
    </row>
    <row r="360" spans="1:14" ht="95.25" hidden="1" customHeight="1" x14ac:dyDescent="0.25">
      <c r="A360" s="3"/>
      <c r="B360" s="25" t="s">
        <v>385</v>
      </c>
      <c r="C360" s="25" t="s">
        <v>140</v>
      </c>
      <c r="D360" s="25" t="s">
        <v>18</v>
      </c>
      <c r="E360" s="19" t="s">
        <v>139</v>
      </c>
      <c r="F360" s="24" t="s">
        <v>425</v>
      </c>
      <c r="G360" s="94" t="e">
        <f>#REF!+J360</f>
        <v>#REF!</v>
      </c>
      <c r="H360" s="94"/>
      <c r="I360" s="94"/>
      <c r="J360" s="94"/>
      <c r="K360" s="94"/>
      <c r="L360" s="130"/>
      <c r="M360" s="200" t="e">
        <f t="shared" si="40"/>
        <v>#REF!</v>
      </c>
      <c r="N360" s="200">
        <f t="shared" si="39"/>
        <v>0</v>
      </c>
    </row>
    <row r="361" spans="1:14" ht="28.5" customHeight="1" x14ac:dyDescent="0.25">
      <c r="A361" s="3"/>
      <c r="B361" s="169"/>
      <c r="C361" s="143"/>
      <c r="D361" s="143"/>
      <c r="E361" s="155" t="s">
        <v>7</v>
      </c>
      <c r="F361" s="153"/>
      <c r="G361" s="199">
        <f>G331+G347+G357</f>
        <v>1274235</v>
      </c>
      <c r="H361" s="199">
        <f>H331+H347+H357</f>
        <v>1274235</v>
      </c>
      <c r="I361" s="199">
        <f>I331+I347+I357</f>
        <v>304488.34999999998</v>
      </c>
      <c r="J361" s="199">
        <f>J347+J331+J357+J360</f>
        <v>82276289</v>
      </c>
      <c r="K361" s="199">
        <f>K347+K331+K357+K360</f>
        <v>48125743</v>
      </c>
      <c r="L361" s="199">
        <f>L347+L331+L357+L360</f>
        <v>5604518.8499999996</v>
      </c>
      <c r="M361" s="199">
        <f>G361+J361</f>
        <v>83550524</v>
      </c>
      <c r="N361" s="199">
        <f t="shared" si="39"/>
        <v>5909007.1999999993</v>
      </c>
    </row>
    <row r="362" spans="1:14" ht="89.4" hidden="1" customHeight="1" x14ac:dyDescent="0.3">
      <c r="A362" s="3"/>
      <c r="B362" s="35">
        <v>280000</v>
      </c>
      <c r="C362" s="52"/>
      <c r="D362" s="52"/>
      <c r="E362" s="105" t="s">
        <v>201</v>
      </c>
      <c r="F362" s="18"/>
      <c r="G362" s="80"/>
      <c r="H362" s="80"/>
      <c r="I362" s="80"/>
      <c r="J362" s="80"/>
      <c r="K362" s="80"/>
      <c r="L362" s="131"/>
      <c r="M362" s="200">
        <f t="shared" si="40"/>
        <v>0</v>
      </c>
      <c r="N362" s="200">
        <f t="shared" si="39"/>
        <v>0</v>
      </c>
    </row>
    <row r="363" spans="1:14" ht="75.75" hidden="1" customHeight="1" x14ac:dyDescent="0.3">
      <c r="A363" s="3"/>
      <c r="B363" s="35">
        <v>2810000</v>
      </c>
      <c r="C363" s="52"/>
      <c r="D363" s="52"/>
      <c r="E363" s="30" t="s">
        <v>201</v>
      </c>
      <c r="F363" s="18"/>
      <c r="G363" s="92"/>
      <c r="H363" s="92"/>
      <c r="I363" s="92"/>
      <c r="J363" s="92"/>
      <c r="K363" s="92"/>
      <c r="L363" s="133"/>
      <c r="M363" s="200">
        <f t="shared" si="40"/>
        <v>0</v>
      </c>
      <c r="N363" s="200">
        <f t="shared" si="39"/>
        <v>0</v>
      </c>
    </row>
    <row r="364" spans="1:14" ht="68.25" hidden="1" customHeight="1" x14ac:dyDescent="0.25">
      <c r="A364" s="3"/>
      <c r="B364" s="35"/>
      <c r="C364" s="32"/>
      <c r="D364" s="32"/>
      <c r="E364" s="19"/>
      <c r="F364" s="37" t="s">
        <v>321</v>
      </c>
      <c r="G364" s="85" t="e">
        <f>#REF!+J364</f>
        <v>#REF!</v>
      </c>
      <c r="H364" s="85"/>
      <c r="I364" s="85"/>
      <c r="J364" s="85">
        <f>J367+J368+J366</f>
        <v>0</v>
      </c>
      <c r="K364" s="85"/>
      <c r="L364" s="132"/>
      <c r="M364" s="200" t="e">
        <f t="shared" si="40"/>
        <v>#REF!</v>
      </c>
      <c r="N364" s="200">
        <f t="shared" si="39"/>
        <v>0</v>
      </c>
    </row>
    <row r="365" spans="1:14" ht="144" hidden="1" customHeight="1" x14ac:dyDescent="0.25">
      <c r="A365" s="3"/>
      <c r="B365" s="35" t="s">
        <v>165</v>
      </c>
      <c r="C365" s="52"/>
      <c r="D365" s="52"/>
      <c r="E365" s="19"/>
      <c r="F365" s="18" t="s">
        <v>161</v>
      </c>
      <c r="G365" s="92" t="e">
        <f>#REF!+J365</f>
        <v>#REF!</v>
      </c>
      <c r="H365" s="92"/>
      <c r="I365" s="92"/>
      <c r="J365" s="92">
        <v>0</v>
      </c>
      <c r="K365" s="92"/>
      <c r="L365" s="133"/>
      <c r="M365" s="200" t="e">
        <f t="shared" si="40"/>
        <v>#REF!</v>
      </c>
      <c r="N365" s="200">
        <f t="shared" si="39"/>
        <v>0</v>
      </c>
    </row>
    <row r="366" spans="1:14" ht="3" hidden="1" customHeight="1" x14ac:dyDescent="0.25">
      <c r="A366" s="3"/>
      <c r="B366" s="35">
        <v>2817130</v>
      </c>
      <c r="C366" s="32" t="s">
        <v>166</v>
      </c>
      <c r="D366" s="32" t="s">
        <v>167</v>
      </c>
      <c r="E366" s="19" t="s">
        <v>168</v>
      </c>
      <c r="F366" s="18"/>
      <c r="G366" s="92" t="e">
        <f>#REF!+J366</f>
        <v>#REF!</v>
      </c>
      <c r="H366" s="92"/>
      <c r="I366" s="92"/>
      <c r="J366" s="92">
        <v>0</v>
      </c>
      <c r="K366" s="92"/>
      <c r="L366" s="133"/>
      <c r="M366" s="200" t="e">
        <f t="shared" si="40"/>
        <v>#REF!</v>
      </c>
      <c r="N366" s="200">
        <f t="shared" si="39"/>
        <v>0</v>
      </c>
    </row>
    <row r="367" spans="1:14" ht="52.5" hidden="1" customHeight="1" x14ac:dyDescent="0.25">
      <c r="A367" s="3"/>
      <c r="B367" s="35">
        <v>2817370</v>
      </c>
      <c r="C367" s="32" t="s">
        <v>4</v>
      </c>
      <c r="D367" s="32" t="s">
        <v>5</v>
      </c>
      <c r="E367" s="19" t="s">
        <v>6</v>
      </c>
      <c r="F367" s="18"/>
      <c r="G367" s="92" t="e">
        <f>#REF!+J367</f>
        <v>#REF!</v>
      </c>
      <c r="H367" s="92"/>
      <c r="I367" s="92"/>
      <c r="J367" s="92"/>
      <c r="K367" s="92"/>
      <c r="L367" s="133"/>
      <c r="M367" s="200" t="e">
        <f t="shared" si="40"/>
        <v>#REF!</v>
      </c>
      <c r="N367" s="200">
        <f t="shared" si="39"/>
        <v>0</v>
      </c>
    </row>
    <row r="368" spans="1:14" ht="52.5" hidden="1" customHeight="1" x14ac:dyDescent="0.25">
      <c r="A368" s="3"/>
      <c r="B368" s="35">
        <v>2817650</v>
      </c>
      <c r="C368" s="32" t="s">
        <v>336</v>
      </c>
      <c r="D368" s="32" t="s">
        <v>5</v>
      </c>
      <c r="E368" s="19" t="s">
        <v>337</v>
      </c>
      <c r="F368" s="18"/>
      <c r="G368" s="92" t="e">
        <f>#REF!+J368</f>
        <v>#REF!</v>
      </c>
      <c r="H368" s="92"/>
      <c r="I368" s="92"/>
      <c r="J368" s="92"/>
      <c r="K368" s="92"/>
      <c r="L368" s="133"/>
      <c r="M368" s="200" t="e">
        <f t="shared" si="40"/>
        <v>#REF!</v>
      </c>
      <c r="N368" s="200">
        <f t="shared" si="39"/>
        <v>0</v>
      </c>
    </row>
    <row r="369" spans="1:14" ht="75.75" hidden="1" customHeight="1" x14ac:dyDescent="0.25">
      <c r="A369" s="3"/>
      <c r="B369" s="25" t="s">
        <v>341</v>
      </c>
      <c r="C369" s="32" t="s">
        <v>26</v>
      </c>
      <c r="D369" s="32" t="s">
        <v>27</v>
      </c>
      <c r="E369" s="19" t="s">
        <v>28</v>
      </c>
      <c r="F369" s="24" t="s">
        <v>309</v>
      </c>
      <c r="G369" s="85" t="e">
        <f>#REF!+J369</f>
        <v>#REF!</v>
      </c>
      <c r="H369" s="85"/>
      <c r="I369" s="85"/>
      <c r="J369" s="85">
        <f>220000+86330.98-306330.98</f>
        <v>0</v>
      </c>
      <c r="K369" s="85"/>
      <c r="L369" s="132"/>
      <c r="M369" s="200" t="e">
        <f t="shared" si="40"/>
        <v>#REF!</v>
      </c>
      <c r="N369" s="200">
        <f t="shared" si="39"/>
        <v>0</v>
      </c>
    </row>
    <row r="370" spans="1:14" ht="86.25" hidden="1" customHeight="1" x14ac:dyDescent="0.3">
      <c r="A370" s="3"/>
      <c r="B370" s="50" t="s">
        <v>242</v>
      </c>
      <c r="C370" s="25"/>
      <c r="D370" s="25"/>
      <c r="E370" s="26"/>
      <c r="F370" s="24" t="s">
        <v>230</v>
      </c>
      <c r="G370" s="85" t="e">
        <f>G371</f>
        <v>#REF!</v>
      </c>
      <c r="H370" s="85"/>
      <c r="I370" s="85"/>
      <c r="J370" s="85">
        <f>J371</f>
        <v>0</v>
      </c>
      <c r="K370" s="85"/>
      <c r="L370" s="132"/>
      <c r="M370" s="200" t="e">
        <f t="shared" si="40"/>
        <v>#REF!</v>
      </c>
      <c r="N370" s="200">
        <f t="shared" si="39"/>
        <v>0</v>
      </c>
    </row>
    <row r="371" spans="1:14" ht="84" hidden="1" customHeight="1" x14ac:dyDescent="0.3">
      <c r="A371" s="3"/>
      <c r="B371" s="35"/>
      <c r="C371" s="50" t="s">
        <v>237</v>
      </c>
      <c r="D371" s="77" t="s">
        <v>238</v>
      </c>
      <c r="E371" s="67" t="s">
        <v>241</v>
      </c>
      <c r="F371" s="73"/>
      <c r="G371" s="92" t="e">
        <f>#REF!+J371</f>
        <v>#REF!</v>
      </c>
      <c r="H371" s="92"/>
      <c r="I371" s="92"/>
      <c r="J371" s="92"/>
      <c r="K371" s="92"/>
      <c r="L371" s="133"/>
      <c r="M371" s="200" t="e">
        <f t="shared" si="40"/>
        <v>#REF!</v>
      </c>
      <c r="N371" s="200">
        <f t="shared" si="39"/>
        <v>0</v>
      </c>
    </row>
    <row r="372" spans="1:14" ht="30.75" hidden="1" customHeight="1" x14ac:dyDescent="0.25">
      <c r="A372" s="3"/>
      <c r="B372" s="38"/>
      <c r="C372" s="52"/>
      <c r="D372" s="52"/>
      <c r="E372" s="107" t="s">
        <v>7</v>
      </c>
      <c r="F372" s="18"/>
      <c r="G372" s="85" t="e">
        <f>#REF!+J372</f>
        <v>#REF!</v>
      </c>
      <c r="H372" s="85"/>
      <c r="I372" s="85"/>
      <c r="J372" s="85">
        <f>J364+J369+J370</f>
        <v>0</v>
      </c>
      <c r="K372" s="85"/>
      <c r="L372" s="132"/>
      <c r="M372" s="200" t="e">
        <f t="shared" si="40"/>
        <v>#REF!</v>
      </c>
      <c r="N372" s="200">
        <f t="shared" si="39"/>
        <v>0</v>
      </c>
    </row>
    <row r="373" spans="1:14" ht="96.6" customHeight="1" x14ac:dyDescent="0.3">
      <c r="A373" s="3"/>
      <c r="B373" s="166" t="s">
        <v>342</v>
      </c>
      <c r="C373" s="167"/>
      <c r="D373" s="167"/>
      <c r="E373" s="215" t="s">
        <v>202</v>
      </c>
      <c r="F373" s="145"/>
      <c r="G373" s="132"/>
      <c r="H373" s="132"/>
      <c r="I373" s="132"/>
      <c r="J373" s="132"/>
      <c r="K373" s="132"/>
      <c r="L373" s="132"/>
      <c r="M373" s="200"/>
      <c r="N373" s="200"/>
    </row>
    <row r="374" spans="1:14" ht="90" customHeight="1" x14ac:dyDescent="0.3">
      <c r="A374" s="3"/>
      <c r="B374" s="166" t="s">
        <v>394</v>
      </c>
      <c r="C374" s="167"/>
      <c r="D374" s="167"/>
      <c r="E374" s="157" t="s">
        <v>202</v>
      </c>
      <c r="F374" s="145"/>
      <c r="G374" s="132"/>
      <c r="H374" s="132"/>
      <c r="I374" s="132"/>
      <c r="J374" s="132"/>
      <c r="K374" s="132"/>
      <c r="L374" s="132"/>
      <c r="M374" s="200"/>
      <c r="N374" s="200"/>
    </row>
    <row r="375" spans="1:14" ht="69.599999999999994" customHeight="1" x14ac:dyDescent="0.25">
      <c r="A375" s="3"/>
      <c r="B375" s="143"/>
      <c r="C375" s="168"/>
      <c r="D375" s="168"/>
      <c r="E375" s="154"/>
      <c r="F375" s="153" t="s">
        <v>466</v>
      </c>
      <c r="G375" s="132">
        <f t="shared" ref="G375:L375" si="42">G376+G377</f>
        <v>615400</v>
      </c>
      <c r="H375" s="132">
        <f t="shared" si="42"/>
        <v>153150</v>
      </c>
      <c r="I375" s="132">
        <f t="shared" si="42"/>
        <v>78632.23</v>
      </c>
      <c r="J375" s="132">
        <f t="shared" si="42"/>
        <v>1500000</v>
      </c>
      <c r="K375" s="132">
        <f t="shared" si="42"/>
        <v>0</v>
      </c>
      <c r="L375" s="132">
        <f t="shared" si="42"/>
        <v>0</v>
      </c>
      <c r="M375" s="199">
        <f t="shared" ref="M375:M396" si="43">G375+J375</f>
        <v>2115400</v>
      </c>
      <c r="N375" s="199">
        <f t="shared" si="39"/>
        <v>78632.23</v>
      </c>
    </row>
    <row r="376" spans="1:14" ht="48" customHeight="1" x14ac:dyDescent="0.3">
      <c r="A376" s="3"/>
      <c r="B376" s="143" t="s">
        <v>363</v>
      </c>
      <c r="C376" s="143" t="s">
        <v>4</v>
      </c>
      <c r="D376" s="143" t="s">
        <v>5</v>
      </c>
      <c r="E376" s="144" t="s">
        <v>6</v>
      </c>
      <c r="F376" s="162" t="s">
        <v>562</v>
      </c>
      <c r="G376" s="133">
        <v>0</v>
      </c>
      <c r="H376" s="133">
        <v>0</v>
      </c>
      <c r="I376" s="133">
        <v>0</v>
      </c>
      <c r="J376" s="133">
        <v>1500000</v>
      </c>
      <c r="K376" s="133"/>
      <c r="L376" s="133">
        <v>0</v>
      </c>
      <c r="M376" s="200">
        <f t="shared" si="43"/>
        <v>1500000</v>
      </c>
      <c r="N376" s="200">
        <f t="shared" si="39"/>
        <v>0</v>
      </c>
    </row>
    <row r="377" spans="1:14" ht="46.5" customHeight="1" x14ac:dyDescent="0.3">
      <c r="A377" s="3"/>
      <c r="B377" s="143" t="s">
        <v>129</v>
      </c>
      <c r="C377" s="143" t="s">
        <v>130</v>
      </c>
      <c r="D377" s="143" t="s">
        <v>43</v>
      </c>
      <c r="E377" s="164" t="s">
        <v>131</v>
      </c>
      <c r="F377" s="151"/>
      <c r="G377" s="133">
        <f>G381+G382+G383</f>
        <v>615400</v>
      </c>
      <c r="H377" s="133">
        <v>153150</v>
      </c>
      <c r="I377" s="133">
        <v>78632.23</v>
      </c>
      <c r="J377" s="133">
        <f>J381+J382+J383</f>
        <v>0</v>
      </c>
      <c r="K377" s="133"/>
      <c r="L377" s="133">
        <f>L381+L382+L383</f>
        <v>0</v>
      </c>
      <c r="M377" s="200">
        <f t="shared" si="43"/>
        <v>615400</v>
      </c>
      <c r="N377" s="200">
        <f t="shared" si="39"/>
        <v>78632.23</v>
      </c>
    </row>
    <row r="378" spans="1:14" ht="75.599999999999994" hidden="1" customHeight="1" x14ac:dyDescent="0.25">
      <c r="A378" s="3"/>
      <c r="B378" s="143" t="s">
        <v>266</v>
      </c>
      <c r="C378" s="143" t="s">
        <v>221</v>
      </c>
      <c r="D378" s="143" t="s">
        <v>35</v>
      </c>
      <c r="E378" s="19" t="s">
        <v>222</v>
      </c>
      <c r="F378" s="18"/>
      <c r="G378" s="92" t="e">
        <f>#REF!+J378</f>
        <v>#REF!</v>
      </c>
      <c r="H378" s="92"/>
      <c r="I378" s="92"/>
      <c r="J378" s="92">
        <f>J379+J380</f>
        <v>0</v>
      </c>
      <c r="K378" s="92"/>
      <c r="L378" s="133"/>
      <c r="M378" s="200" t="e">
        <f t="shared" si="43"/>
        <v>#REF!</v>
      </c>
      <c r="N378" s="200">
        <f t="shared" si="39"/>
        <v>0</v>
      </c>
    </row>
    <row r="379" spans="1:14" ht="99.6" hidden="1" customHeight="1" x14ac:dyDescent="0.25">
      <c r="A379" s="3"/>
      <c r="B379" s="169"/>
      <c r="C379" s="168"/>
      <c r="D379" s="168"/>
      <c r="E379" s="53"/>
      <c r="F379" s="18" t="s">
        <v>437</v>
      </c>
      <c r="G379" s="92" t="e">
        <f>#REF!+J379</f>
        <v>#REF!</v>
      </c>
      <c r="H379" s="92"/>
      <c r="I379" s="92"/>
      <c r="J379" s="85"/>
      <c r="K379" s="85"/>
      <c r="L379" s="132"/>
      <c r="M379" s="200" t="e">
        <f t="shared" si="43"/>
        <v>#REF!</v>
      </c>
      <c r="N379" s="200">
        <f t="shared" si="39"/>
        <v>0</v>
      </c>
    </row>
    <row r="380" spans="1:14" ht="103.2" hidden="1" customHeight="1" x14ac:dyDescent="0.25">
      <c r="A380" s="3"/>
      <c r="B380" s="143"/>
      <c r="C380" s="168"/>
      <c r="D380" s="168"/>
      <c r="E380" s="53"/>
      <c r="F380" s="18" t="s">
        <v>438</v>
      </c>
      <c r="G380" s="92" t="e">
        <f>#REF!+J380</f>
        <v>#REF!</v>
      </c>
      <c r="H380" s="92"/>
      <c r="I380" s="92"/>
      <c r="J380" s="85"/>
      <c r="K380" s="85"/>
      <c r="L380" s="132"/>
      <c r="M380" s="200" t="e">
        <f t="shared" si="43"/>
        <v>#REF!</v>
      </c>
      <c r="N380" s="200">
        <f t="shared" si="39"/>
        <v>0</v>
      </c>
    </row>
    <row r="381" spans="1:14" ht="51.75" customHeight="1" x14ac:dyDescent="0.25">
      <c r="A381" s="3"/>
      <c r="B381" s="143"/>
      <c r="C381" s="168"/>
      <c r="D381" s="168"/>
      <c r="E381" s="154"/>
      <c r="F381" s="145" t="s">
        <v>563</v>
      </c>
      <c r="G381" s="133">
        <v>537600</v>
      </c>
      <c r="H381" s="133"/>
      <c r="I381" s="133">
        <v>37201.83</v>
      </c>
      <c r="J381" s="132"/>
      <c r="K381" s="132"/>
      <c r="L381" s="132"/>
      <c r="M381" s="200">
        <f t="shared" si="43"/>
        <v>537600</v>
      </c>
      <c r="N381" s="200">
        <f t="shared" si="39"/>
        <v>37201.83</v>
      </c>
    </row>
    <row r="382" spans="1:14" ht="46.5" customHeight="1" x14ac:dyDescent="0.25">
      <c r="A382" s="3"/>
      <c r="B382" s="143"/>
      <c r="C382" s="143"/>
      <c r="D382" s="143"/>
      <c r="E382" s="164"/>
      <c r="F382" s="145" t="s">
        <v>564</v>
      </c>
      <c r="G382" s="133">
        <v>75000</v>
      </c>
      <c r="H382" s="133"/>
      <c r="I382" s="133">
        <v>0</v>
      </c>
      <c r="J382" s="132"/>
      <c r="K382" s="132"/>
      <c r="L382" s="132"/>
      <c r="M382" s="200">
        <f t="shared" si="43"/>
        <v>75000</v>
      </c>
      <c r="N382" s="200">
        <f t="shared" si="39"/>
        <v>0</v>
      </c>
    </row>
    <row r="383" spans="1:14" ht="31.5" customHeight="1" x14ac:dyDescent="0.25">
      <c r="A383" s="3"/>
      <c r="B383" s="143"/>
      <c r="C383" s="143"/>
      <c r="D383" s="143"/>
      <c r="E383" s="164"/>
      <c r="F383" s="145" t="s">
        <v>565</v>
      </c>
      <c r="G383" s="133">
        <v>2800</v>
      </c>
      <c r="H383" s="133"/>
      <c r="I383" s="133"/>
      <c r="J383" s="132"/>
      <c r="K383" s="132"/>
      <c r="L383" s="132"/>
      <c r="M383" s="200">
        <f t="shared" si="43"/>
        <v>2800</v>
      </c>
      <c r="N383" s="200">
        <f t="shared" si="39"/>
        <v>0</v>
      </c>
    </row>
    <row r="384" spans="1:14" ht="79.2" customHeight="1" x14ac:dyDescent="0.25">
      <c r="A384" s="3"/>
      <c r="B384" s="143"/>
      <c r="C384" s="143"/>
      <c r="D384" s="143"/>
      <c r="E384" s="164"/>
      <c r="F384" s="153" t="s">
        <v>322</v>
      </c>
      <c r="G384" s="132">
        <f t="shared" ref="G384:L384" si="44">G389+G394</f>
        <v>248038</v>
      </c>
      <c r="H384" s="132">
        <f t="shared" si="44"/>
        <v>111500</v>
      </c>
      <c r="I384" s="132">
        <f t="shared" si="44"/>
        <v>22361</v>
      </c>
      <c r="J384" s="132">
        <f t="shared" si="44"/>
        <v>0</v>
      </c>
      <c r="K384" s="132">
        <f t="shared" si="44"/>
        <v>0</v>
      </c>
      <c r="L384" s="132">
        <f t="shared" si="44"/>
        <v>0</v>
      </c>
      <c r="M384" s="199">
        <f t="shared" si="43"/>
        <v>248038</v>
      </c>
      <c r="N384" s="199">
        <f t="shared" si="39"/>
        <v>22361</v>
      </c>
    </row>
    <row r="385" spans="1:14" ht="58.5" hidden="1" customHeight="1" x14ac:dyDescent="0.3">
      <c r="A385" s="3"/>
      <c r="B385" s="165" t="s">
        <v>363</v>
      </c>
      <c r="C385" s="165" t="s">
        <v>4</v>
      </c>
      <c r="D385" s="165" t="s">
        <v>5</v>
      </c>
      <c r="E385" s="67" t="s">
        <v>6</v>
      </c>
      <c r="F385" s="18"/>
      <c r="G385" s="92"/>
      <c r="H385" s="92"/>
      <c r="I385" s="92"/>
      <c r="J385" s="92"/>
      <c r="K385" s="92"/>
      <c r="L385" s="133"/>
      <c r="M385" s="200">
        <f t="shared" si="43"/>
        <v>0</v>
      </c>
      <c r="N385" s="200">
        <f t="shared" si="39"/>
        <v>0</v>
      </c>
    </row>
    <row r="386" spans="1:14" ht="72.599999999999994" hidden="1" customHeight="1" x14ac:dyDescent="0.25">
      <c r="A386" s="3"/>
      <c r="B386" s="143" t="s">
        <v>266</v>
      </c>
      <c r="C386" s="143" t="s">
        <v>221</v>
      </c>
      <c r="D386" s="143" t="s">
        <v>35</v>
      </c>
      <c r="E386" s="19" t="s">
        <v>222</v>
      </c>
      <c r="F386" s="18"/>
      <c r="G386" s="92">
        <f>SUM(G387:G388)</f>
        <v>0</v>
      </c>
      <c r="H386" s="92"/>
      <c r="I386" s="92"/>
      <c r="J386" s="92">
        <f>SUM(J387:J388)</f>
        <v>0</v>
      </c>
      <c r="K386" s="92"/>
      <c r="L386" s="133"/>
      <c r="M386" s="200">
        <f t="shared" si="43"/>
        <v>0</v>
      </c>
      <c r="N386" s="200">
        <f t="shared" si="39"/>
        <v>0</v>
      </c>
    </row>
    <row r="387" spans="1:14" ht="165.6" hidden="1" customHeight="1" x14ac:dyDescent="0.25">
      <c r="A387" s="3"/>
      <c r="B387" s="143"/>
      <c r="C387" s="143"/>
      <c r="D387" s="143"/>
      <c r="E387" s="19"/>
      <c r="F387" s="18" t="s">
        <v>410</v>
      </c>
      <c r="G387" s="92"/>
      <c r="H387" s="92"/>
      <c r="I387" s="92"/>
      <c r="J387" s="92"/>
      <c r="K387" s="92"/>
      <c r="L387" s="133"/>
      <c r="M387" s="200">
        <f t="shared" si="43"/>
        <v>0</v>
      </c>
      <c r="N387" s="200">
        <f t="shared" si="39"/>
        <v>0</v>
      </c>
    </row>
    <row r="388" spans="1:14" ht="66" hidden="1" customHeight="1" x14ac:dyDescent="0.25">
      <c r="A388" s="3"/>
      <c r="B388" s="143"/>
      <c r="C388" s="143"/>
      <c r="D388" s="143"/>
      <c r="E388" s="19"/>
      <c r="F388" s="18" t="s">
        <v>370</v>
      </c>
      <c r="G388" s="92"/>
      <c r="H388" s="92"/>
      <c r="I388" s="92"/>
      <c r="J388" s="92"/>
      <c r="K388" s="92"/>
      <c r="L388" s="133"/>
      <c r="M388" s="200">
        <f t="shared" si="43"/>
        <v>0</v>
      </c>
      <c r="N388" s="200">
        <f t="shared" si="39"/>
        <v>0</v>
      </c>
    </row>
    <row r="389" spans="1:14" ht="53.4" customHeight="1" x14ac:dyDescent="0.25">
      <c r="A389" s="3"/>
      <c r="B389" s="143" t="s">
        <v>132</v>
      </c>
      <c r="C389" s="143" t="s">
        <v>133</v>
      </c>
      <c r="D389" s="143" t="s">
        <v>134</v>
      </c>
      <c r="E389" s="19" t="s">
        <v>135</v>
      </c>
      <c r="F389" s="156" t="s">
        <v>569</v>
      </c>
      <c r="G389" s="133">
        <v>71800</v>
      </c>
      <c r="H389" s="133">
        <v>71800</v>
      </c>
      <c r="I389" s="133">
        <v>2333</v>
      </c>
      <c r="J389" s="133"/>
      <c r="K389" s="133"/>
      <c r="L389" s="133"/>
      <c r="M389" s="200">
        <f t="shared" si="43"/>
        <v>71800</v>
      </c>
      <c r="N389" s="200">
        <f t="shared" si="39"/>
        <v>2333</v>
      </c>
    </row>
    <row r="390" spans="1:14" ht="51" hidden="1" customHeight="1" x14ac:dyDescent="0.25">
      <c r="B390" s="25"/>
      <c r="C390" s="25"/>
      <c r="D390" s="25"/>
      <c r="E390" s="19"/>
      <c r="F390" s="24" t="s">
        <v>347</v>
      </c>
      <c r="G390" s="85">
        <f>G391</f>
        <v>0</v>
      </c>
      <c r="H390" s="85"/>
      <c r="I390" s="85"/>
      <c r="J390" s="85">
        <f>J391</f>
        <v>0</v>
      </c>
      <c r="K390" s="85"/>
      <c r="L390" s="132"/>
      <c r="M390" s="200">
        <f t="shared" si="43"/>
        <v>0</v>
      </c>
      <c r="N390" s="200">
        <f t="shared" si="39"/>
        <v>0</v>
      </c>
    </row>
    <row r="391" spans="1:14" ht="72" hidden="1" customHeight="1" x14ac:dyDescent="0.3">
      <c r="B391" s="25" t="s">
        <v>417</v>
      </c>
      <c r="C391" s="25" t="s">
        <v>237</v>
      </c>
      <c r="D391" s="25" t="s">
        <v>238</v>
      </c>
      <c r="E391" s="19" t="s">
        <v>239</v>
      </c>
      <c r="F391" s="46"/>
      <c r="G391" s="92"/>
      <c r="H391" s="92"/>
      <c r="I391" s="92"/>
      <c r="J391" s="92"/>
      <c r="K391" s="92"/>
      <c r="L391" s="133"/>
      <c r="M391" s="200">
        <f t="shared" si="43"/>
        <v>0</v>
      </c>
      <c r="N391" s="200">
        <f t="shared" si="39"/>
        <v>0</v>
      </c>
    </row>
    <row r="392" spans="1:14" ht="61.5" hidden="1" customHeight="1" x14ac:dyDescent="0.3">
      <c r="B392" s="25"/>
      <c r="C392" s="25"/>
      <c r="D392" s="25"/>
      <c r="E392" s="19"/>
      <c r="F392" s="73"/>
      <c r="G392" s="85"/>
      <c r="H392" s="85"/>
      <c r="I392" s="85"/>
      <c r="J392" s="85"/>
      <c r="K392" s="85"/>
      <c r="L392" s="132"/>
      <c r="M392" s="200">
        <f t="shared" si="43"/>
        <v>0</v>
      </c>
      <c r="N392" s="200">
        <f t="shared" si="39"/>
        <v>0</v>
      </c>
    </row>
    <row r="393" spans="1:14" ht="71.25" hidden="1" customHeight="1" x14ac:dyDescent="0.3">
      <c r="B393" s="35"/>
      <c r="C393" s="25"/>
      <c r="D393" s="25"/>
      <c r="E393" s="19"/>
      <c r="F393" s="46"/>
      <c r="G393" s="92"/>
      <c r="H393" s="92"/>
      <c r="I393" s="92"/>
      <c r="J393" s="92"/>
      <c r="K393" s="92"/>
      <c r="L393" s="133"/>
      <c r="M393" s="200">
        <f t="shared" si="43"/>
        <v>0</v>
      </c>
      <c r="N393" s="200">
        <f t="shared" si="39"/>
        <v>0</v>
      </c>
    </row>
    <row r="394" spans="1:14" ht="39" customHeight="1" x14ac:dyDescent="0.3">
      <c r="B394" s="169"/>
      <c r="C394" s="143"/>
      <c r="D394" s="143"/>
      <c r="E394" s="144"/>
      <c r="F394" s="161" t="s">
        <v>570</v>
      </c>
      <c r="G394" s="133">
        <v>176238</v>
      </c>
      <c r="H394" s="133">
        <v>39700</v>
      </c>
      <c r="I394" s="133">
        <v>20028</v>
      </c>
      <c r="J394" s="133"/>
      <c r="K394" s="133"/>
      <c r="L394" s="133"/>
      <c r="M394" s="200">
        <f t="shared" si="43"/>
        <v>176238</v>
      </c>
      <c r="N394" s="200">
        <f t="shared" si="39"/>
        <v>20028</v>
      </c>
    </row>
    <row r="395" spans="1:14" ht="44.25" hidden="1" customHeight="1" x14ac:dyDescent="0.3">
      <c r="B395" s="169"/>
      <c r="C395" s="143"/>
      <c r="D395" s="143"/>
      <c r="E395" s="144"/>
      <c r="F395" s="161"/>
      <c r="G395" s="133"/>
      <c r="H395" s="133"/>
      <c r="I395" s="133"/>
      <c r="J395" s="133"/>
      <c r="K395" s="133"/>
      <c r="L395" s="133"/>
      <c r="M395" s="200">
        <f t="shared" si="43"/>
        <v>0</v>
      </c>
      <c r="N395" s="200">
        <f t="shared" si="39"/>
        <v>0</v>
      </c>
    </row>
    <row r="396" spans="1:14" ht="50.25" hidden="1" customHeight="1" x14ac:dyDescent="0.3">
      <c r="B396" s="169"/>
      <c r="C396" s="143"/>
      <c r="D396" s="143"/>
      <c r="E396" s="144"/>
      <c r="F396" s="161"/>
      <c r="G396" s="133"/>
      <c r="H396" s="133"/>
      <c r="I396" s="133"/>
      <c r="J396" s="133"/>
      <c r="K396" s="133"/>
      <c r="L396" s="133"/>
      <c r="M396" s="200">
        <f t="shared" si="43"/>
        <v>0</v>
      </c>
      <c r="N396" s="200">
        <f t="shared" si="39"/>
        <v>0</v>
      </c>
    </row>
    <row r="397" spans="1:14" s="8" customFormat="1" ht="31.95" customHeight="1" x14ac:dyDescent="0.25">
      <c r="A397" s="7"/>
      <c r="B397" s="143"/>
      <c r="C397" s="163"/>
      <c r="D397" s="163"/>
      <c r="E397" s="155" t="s">
        <v>7</v>
      </c>
      <c r="F397" s="153"/>
      <c r="G397" s="202">
        <f t="shared" ref="G397:L397" si="45">G384+G375+G390</f>
        <v>863438</v>
      </c>
      <c r="H397" s="202">
        <f t="shared" si="45"/>
        <v>264650</v>
      </c>
      <c r="I397" s="202">
        <f t="shared" si="45"/>
        <v>100993.23</v>
      </c>
      <c r="J397" s="202">
        <f t="shared" si="45"/>
        <v>1500000</v>
      </c>
      <c r="K397" s="202">
        <f t="shared" si="45"/>
        <v>0</v>
      </c>
      <c r="L397" s="202">
        <f t="shared" si="45"/>
        <v>0</v>
      </c>
      <c r="M397" s="199">
        <f>G397+J397</f>
        <v>2363438</v>
      </c>
      <c r="N397" s="199">
        <f t="shared" si="39"/>
        <v>100993.23</v>
      </c>
    </row>
    <row r="398" spans="1:14" s="8" customFormat="1" ht="100.2" customHeight="1" x14ac:dyDescent="0.25">
      <c r="A398" s="7"/>
      <c r="B398" s="143" t="s">
        <v>375</v>
      </c>
      <c r="C398" s="163"/>
      <c r="D398" s="163"/>
      <c r="E398" s="154" t="s">
        <v>376</v>
      </c>
      <c r="F398" s="153"/>
      <c r="G398" s="137"/>
      <c r="H398" s="137"/>
      <c r="I398" s="137"/>
      <c r="J398" s="137"/>
      <c r="K398" s="137"/>
      <c r="L398" s="137"/>
      <c r="M398" s="200"/>
      <c r="N398" s="200"/>
    </row>
    <row r="399" spans="1:14" s="8" customFormat="1" ht="72.599999999999994" customHeight="1" x14ac:dyDescent="0.25">
      <c r="A399" s="7"/>
      <c r="B399" s="143" t="s">
        <v>374</v>
      </c>
      <c r="C399" s="163"/>
      <c r="D399" s="163"/>
      <c r="E399" s="144" t="s">
        <v>376</v>
      </c>
      <c r="F399" s="153"/>
      <c r="G399" s="137"/>
      <c r="H399" s="137"/>
      <c r="I399" s="137"/>
      <c r="J399" s="137"/>
      <c r="K399" s="137"/>
      <c r="L399" s="137"/>
      <c r="M399" s="200"/>
      <c r="N399" s="200"/>
    </row>
    <row r="400" spans="1:14" s="8" customFormat="1" ht="59.25" customHeight="1" x14ac:dyDescent="0.25">
      <c r="A400" s="7"/>
      <c r="B400" s="143"/>
      <c r="C400" s="163"/>
      <c r="D400" s="163"/>
      <c r="E400" s="144"/>
      <c r="F400" s="153" t="s">
        <v>461</v>
      </c>
      <c r="G400" s="132">
        <f>G401+G402+G403+G404+G414+G410+G409</f>
        <v>45086700</v>
      </c>
      <c r="H400" s="132">
        <f>H401+H402+H403+H404+H414+H410+H409</f>
        <v>10743580</v>
      </c>
      <c r="I400" s="132">
        <f>I401+I402+I403+I404+I414+I410+I409</f>
        <v>5348781.12</v>
      </c>
      <c r="J400" s="132">
        <f>J401+J402+J403+J404+J414+J410+J409+J411</f>
        <v>3946100</v>
      </c>
      <c r="K400" s="132">
        <f>K401+K402+K403+K404+K414+K410+K409+K411</f>
        <v>3220000</v>
      </c>
      <c r="L400" s="132">
        <f>L401+L402+L403+L404+L414+L410+L409+L411</f>
        <v>0</v>
      </c>
      <c r="M400" s="199">
        <f t="shared" ref="M400:M449" si="46">G400+J400</f>
        <v>49032800</v>
      </c>
      <c r="N400" s="199">
        <f t="shared" ref="N400:N464" si="47">I400+L400</f>
        <v>5348781.12</v>
      </c>
    </row>
    <row r="401" spans="1:14" ht="63.75" hidden="1" customHeight="1" x14ac:dyDescent="0.25">
      <c r="B401" s="17">
        <v>3116012</v>
      </c>
      <c r="C401" s="17">
        <v>6012</v>
      </c>
      <c r="D401" s="16" t="s">
        <v>10</v>
      </c>
      <c r="E401" s="31" t="s">
        <v>334</v>
      </c>
      <c r="F401" s="18" t="s">
        <v>338</v>
      </c>
      <c r="G401" s="80"/>
      <c r="H401" s="80"/>
      <c r="I401" s="80"/>
      <c r="J401" s="80">
        <v>0</v>
      </c>
      <c r="K401" s="80"/>
      <c r="L401" s="131"/>
      <c r="M401" s="200">
        <f t="shared" si="46"/>
        <v>0</v>
      </c>
      <c r="N401" s="200">
        <f t="shared" si="47"/>
        <v>0</v>
      </c>
    </row>
    <row r="402" spans="1:14" ht="111" hidden="1" customHeight="1" x14ac:dyDescent="0.25">
      <c r="B402" s="17">
        <v>3116012</v>
      </c>
      <c r="C402" s="17">
        <v>6012</v>
      </c>
      <c r="D402" s="16" t="s">
        <v>10</v>
      </c>
      <c r="E402" s="31" t="s">
        <v>334</v>
      </c>
      <c r="F402" s="18" t="s">
        <v>439</v>
      </c>
      <c r="G402" s="80"/>
      <c r="H402" s="80"/>
      <c r="I402" s="80"/>
      <c r="J402" s="80"/>
      <c r="K402" s="80"/>
      <c r="L402" s="131"/>
      <c r="M402" s="200">
        <f t="shared" si="46"/>
        <v>0</v>
      </c>
      <c r="N402" s="200">
        <f t="shared" si="47"/>
        <v>0</v>
      </c>
    </row>
    <row r="403" spans="1:14" ht="106.5" hidden="1" customHeight="1" x14ac:dyDescent="0.25">
      <c r="B403" s="17">
        <v>3116013</v>
      </c>
      <c r="C403" s="17">
        <v>6013</v>
      </c>
      <c r="D403" s="16" t="s">
        <v>10</v>
      </c>
      <c r="E403" s="31" t="s">
        <v>176</v>
      </c>
      <c r="F403" s="18" t="s">
        <v>440</v>
      </c>
      <c r="G403" s="80"/>
      <c r="H403" s="80"/>
      <c r="I403" s="80"/>
      <c r="J403" s="80"/>
      <c r="K403" s="80"/>
      <c r="L403" s="131"/>
      <c r="M403" s="200">
        <f t="shared" si="46"/>
        <v>0</v>
      </c>
      <c r="N403" s="200">
        <f t="shared" si="47"/>
        <v>0</v>
      </c>
    </row>
    <row r="404" spans="1:14" ht="41.25" customHeight="1" x14ac:dyDescent="0.3">
      <c r="B404" s="143" t="s">
        <v>379</v>
      </c>
      <c r="C404" s="143" t="s">
        <v>9</v>
      </c>
      <c r="D404" s="143" t="s">
        <v>10</v>
      </c>
      <c r="E404" s="144" t="s">
        <v>11</v>
      </c>
      <c r="F404" s="152" t="s">
        <v>325</v>
      </c>
      <c r="G404" s="130">
        <f t="shared" ref="G404:L404" si="48">G405+G406+G407+G408</f>
        <v>43436700</v>
      </c>
      <c r="H404" s="130">
        <f t="shared" si="48"/>
        <v>9093580</v>
      </c>
      <c r="I404" s="130">
        <f t="shared" si="48"/>
        <v>5348781.12</v>
      </c>
      <c r="J404" s="131">
        <f t="shared" si="48"/>
        <v>0</v>
      </c>
      <c r="K404" s="131">
        <f t="shared" si="48"/>
        <v>0</v>
      </c>
      <c r="L404" s="131">
        <f t="shared" si="48"/>
        <v>0</v>
      </c>
      <c r="M404" s="200">
        <f t="shared" si="46"/>
        <v>43436700</v>
      </c>
      <c r="N404" s="200">
        <f t="shared" si="47"/>
        <v>5348781.12</v>
      </c>
    </row>
    <row r="405" spans="1:14" ht="31.2" x14ac:dyDescent="0.25">
      <c r="B405" s="1"/>
      <c r="C405" s="1"/>
      <c r="D405" s="1"/>
      <c r="E405" s="150"/>
      <c r="F405" s="145" t="s">
        <v>535</v>
      </c>
      <c r="G405" s="131">
        <v>38108300</v>
      </c>
      <c r="H405" s="131">
        <v>7209180</v>
      </c>
      <c r="I405" s="131">
        <v>5348781.12</v>
      </c>
      <c r="J405" s="131">
        <v>0</v>
      </c>
      <c r="K405" s="131">
        <v>0</v>
      </c>
      <c r="L405" s="131">
        <v>0</v>
      </c>
      <c r="M405" s="200">
        <f t="shared" si="46"/>
        <v>38108300</v>
      </c>
      <c r="N405" s="200">
        <f t="shared" si="47"/>
        <v>5348781.12</v>
      </c>
    </row>
    <row r="406" spans="1:14" ht="29.25" customHeight="1" x14ac:dyDescent="0.3">
      <c r="B406" s="1"/>
      <c r="C406" s="1"/>
      <c r="D406" s="1"/>
      <c r="E406" s="150"/>
      <c r="F406" s="151" t="s">
        <v>545</v>
      </c>
      <c r="G406" s="131">
        <v>3131200</v>
      </c>
      <c r="H406" s="131">
        <v>1009200</v>
      </c>
      <c r="I406" s="211">
        <v>0</v>
      </c>
      <c r="J406" s="211">
        <v>0</v>
      </c>
      <c r="K406" s="211">
        <v>0</v>
      </c>
      <c r="L406" s="211">
        <v>0</v>
      </c>
      <c r="M406" s="200">
        <f t="shared" si="46"/>
        <v>3131200</v>
      </c>
      <c r="N406" s="200">
        <f t="shared" si="47"/>
        <v>0</v>
      </c>
    </row>
    <row r="407" spans="1:14" ht="46.8" x14ac:dyDescent="0.25">
      <c r="B407" s="1"/>
      <c r="C407" s="1"/>
      <c r="D407" s="1"/>
      <c r="E407" s="150"/>
      <c r="F407" s="145" t="s">
        <v>546</v>
      </c>
      <c r="G407" s="131">
        <v>2122000</v>
      </c>
      <c r="H407" s="131">
        <v>800000</v>
      </c>
      <c r="I407" s="131">
        <v>0</v>
      </c>
      <c r="J407" s="131">
        <v>0</v>
      </c>
      <c r="K407" s="131">
        <v>0</v>
      </c>
      <c r="L407" s="131">
        <v>0</v>
      </c>
      <c r="M407" s="200">
        <f t="shared" si="46"/>
        <v>2122000</v>
      </c>
      <c r="N407" s="200">
        <f t="shared" si="47"/>
        <v>0</v>
      </c>
    </row>
    <row r="408" spans="1:14" ht="46.5" customHeight="1" x14ac:dyDescent="0.25">
      <c r="B408" s="1"/>
      <c r="C408" s="1"/>
      <c r="D408" s="1"/>
      <c r="E408" s="1"/>
      <c r="F408" s="145" t="s">
        <v>573</v>
      </c>
      <c r="G408" s="131">
        <v>75200</v>
      </c>
      <c r="H408" s="131">
        <v>75200</v>
      </c>
      <c r="I408" s="131">
        <v>0</v>
      </c>
      <c r="J408" s="131">
        <v>0</v>
      </c>
      <c r="K408" s="131">
        <v>0</v>
      </c>
      <c r="L408" s="131">
        <v>0</v>
      </c>
      <c r="M408" s="200">
        <f t="shared" si="46"/>
        <v>75200</v>
      </c>
      <c r="N408" s="200">
        <f t="shared" si="47"/>
        <v>0</v>
      </c>
    </row>
    <row r="409" spans="1:14" ht="60.75" customHeight="1" x14ac:dyDescent="0.25">
      <c r="B409" s="143" t="s">
        <v>378</v>
      </c>
      <c r="C409" s="143" t="s">
        <v>4</v>
      </c>
      <c r="D409" s="143" t="s">
        <v>5</v>
      </c>
      <c r="E409" s="144" t="s">
        <v>6</v>
      </c>
      <c r="F409" s="145" t="s">
        <v>542</v>
      </c>
      <c r="G409" s="131">
        <v>150000</v>
      </c>
      <c r="H409" s="131">
        <v>150000</v>
      </c>
      <c r="I409" s="131">
        <v>0</v>
      </c>
      <c r="J409" s="131">
        <v>0</v>
      </c>
      <c r="K409" s="131">
        <v>0</v>
      </c>
      <c r="L409" s="131">
        <v>0</v>
      </c>
      <c r="M409" s="200">
        <f t="shared" si="46"/>
        <v>150000</v>
      </c>
      <c r="N409" s="200">
        <f t="shared" si="47"/>
        <v>0</v>
      </c>
    </row>
    <row r="410" spans="1:14" ht="36" hidden="1" customHeight="1" x14ac:dyDescent="0.25">
      <c r="B410" s="44">
        <v>3117691</v>
      </c>
      <c r="C410" s="44">
        <v>7691</v>
      </c>
      <c r="D410" s="116" t="s">
        <v>5</v>
      </c>
      <c r="E410" s="89" t="s">
        <v>285</v>
      </c>
      <c r="F410" s="18" t="s">
        <v>420</v>
      </c>
      <c r="G410" s="94"/>
      <c r="H410" s="94"/>
      <c r="I410" s="94"/>
      <c r="J410" s="94"/>
      <c r="K410" s="94"/>
      <c r="L410" s="130"/>
      <c r="M410" s="200">
        <f t="shared" si="46"/>
        <v>0</v>
      </c>
      <c r="N410" s="200">
        <f t="shared" si="47"/>
        <v>0</v>
      </c>
    </row>
    <row r="411" spans="1:14" ht="51.75" customHeight="1" x14ac:dyDescent="0.25">
      <c r="B411" s="143" t="s">
        <v>378</v>
      </c>
      <c r="C411" s="143" t="s">
        <v>4</v>
      </c>
      <c r="D411" s="143" t="s">
        <v>5</v>
      </c>
      <c r="E411" s="144" t="s">
        <v>6</v>
      </c>
      <c r="F411" s="145" t="s">
        <v>579</v>
      </c>
      <c r="G411" s="130">
        <f t="shared" ref="G411:L411" si="49">G412+G413</f>
        <v>0</v>
      </c>
      <c r="H411" s="130">
        <f t="shared" si="49"/>
        <v>0</v>
      </c>
      <c r="I411" s="130">
        <f t="shared" si="49"/>
        <v>0</v>
      </c>
      <c r="J411" s="130">
        <f t="shared" si="49"/>
        <v>3946100</v>
      </c>
      <c r="K411" s="130">
        <f t="shared" si="49"/>
        <v>3220000</v>
      </c>
      <c r="L411" s="130">
        <f t="shared" si="49"/>
        <v>0</v>
      </c>
      <c r="M411" s="199">
        <f>G411+J411</f>
        <v>3946100</v>
      </c>
      <c r="N411" s="199">
        <f>I411+L411</f>
        <v>0</v>
      </c>
    </row>
    <row r="412" spans="1:14" ht="33.75" customHeight="1" x14ac:dyDescent="0.25">
      <c r="B412" s="143"/>
      <c r="C412" s="143"/>
      <c r="D412" s="143"/>
      <c r="E412" s="144"/>
      <c r="F412" s="145" t="s">
        <v>580</v>
      </c>
      <c r="G412" s="131">
        <v>0</v>
      </c>
      <c r="H412" s="131">
        <v>0</v>
      </c>
      <c r="I412" s="131">
        <v>0</v>
      </c>
      <c r="J412" s="131">
        <v>2520000</v>
      </c>
      <c r="K412" s="131">
        <v>2520000</v>
      </c>
      <c r="L412" s="131">
        <v>0</v>
      </c>
      <c r="M412" s="200">
        <f>G412+J412</f>
        <v>2520000</v>
      </c>
      <c r="N412" s="200">
        <f>I412+L412</f>
        <v>0</v>
      </c>
    </row>
    <row r="413" spans="1:14" ht="24.75" customHeight="1" x14ac:dyDescent="0.25">
      <c r="B413" s="143"/>
      <c r="C413" s="143"/>
      <c r="D413" s="143"/>
      <c r="E413" s="144"/>
      <c r="F413" s="145" t="s">
        <v>578</v>
      </c>
      <c r="G413" s="131">
        <v>0</v>
      </c>
      <c r="H413" s="131">
        <v>0</v>
      </c>
      <c r="I413" s="131">
        <v>0</v>
      </c>
      <c r="J413" s="131">
        <v>1426100</v>
      </c>
      <c r="K413" s="131">
        <v>700000</v>
      </c>
      <c r="L413" s="130">
        <v>0</v>
      </c>
      <c r="M413" s="200">
        <f>G413+J413</f>
        <v>1426100</v>
      </c>
      <c r="N413" s="200">
        <f>I413+L413</f>
        <v>0</v>
      </c>
    </row>
    <row r="414" spans="1:14" ht="45" customHeight="1" x14ac:dyDescent="0.25">
      <c r="B414" s="169">
        <v>3117693</v>
      </c>
      <c r="C414" s="169">
        <v>7693</v>
      </c>
      <c r="D414" s="146" t="s">
        <v>5</v>
      </c>
      <c r="E414" s="144" t="s">
        <v>13</v>
      </c>
      <c r="F414" s="145" t="s">
        <v>513</v>
      </c>
      <c r="G414" s="131">
        <v>1500000</v>
      </c>
      <c r="H414" s="131">
        <v>1500000</v>
      </c>
      <c r="I414" s="131">
        <v>0</v>
      </c>
      <c r="J414" s="130">
        <v>0</v>
      </c>
      <c r="K414" s="130">
        <v>0</v>
      </c>
      <c r="L414" s="130">
        <v>0</v>
      </c>
      <c r="M414" s="200">
        <f t="shared" si="46"/>
        <v>1500000</v>
      </c>
      <c r="N414" s="200">
        <f t="shared" si="47"/>
        <v>0</v>
      </c>
    </row>
    <row r="415" spans="1:14" s="8" customFormat="1" ht="52.5" customHeight="1" x14ac:dyDescent="0.25">
      <c r="A415" s="7"/>
      <c r="B415" s="143"/>
      <c r="C415" s="143"/>
      <c r="D415" s="143"/>
      <c r="E415" s="144"/>
      <c r="F415" s="148" t="s">
        <v>547</v>
      </c>
      <c r="G415" s="132">
        <f>G416+G417</f>
        <v>3006000</v>
      </c>
      <c r="H415" s="132">
        <f>H416+H417</f>
        <v>3006000</v>
      </c>
      <c r="I415" s="132">
        <f>I416+I417</f>
        <v>3000000</v>
      </c>
      <c r="J415" s="132">
        <f>J416+J417</f>
        <v>0</v>
      </c>
      <c r="K415" s="132">
        <v>0</v>
      </c>
      <c r="L415" s="132">
        <f>L416+L417</f>
        <v>0</v>
      </c>
      <c r="M415" s="199">
        <f t="shared" si="46"/>
        <v>3006000</v>
      </c>
      <c r="N415" s="199">
        <f t="shared" si="47"/>
        <v>3000000</v>
      </c>
    </row>
    <row r="416" spans="1:14" ht="74.25" customHeight="1" x14ac:dyDescent="0.25">
      <c r="B416" s="143" t="s">
        <v>378</v>
      </c>
      <c r="C416" s="143" t="s">
        <v>4</v>
      </c>
      <c r="D416" s="143" t="s">
        <v>5</v>
      </c>
      <c r="E416" s="144" t="s">
        <v>6</v>
      </c>
      <c r="F416" s="147" t="s">
        <v>543</v>
      </c>
      <c r="G416" s="131">
        <v>6000</v>
      </c>
      <c r="H416" s="131">
        <v>6000</v>
      </c>
      <c r="I416" s="131">
        <v>0</v>
      </c>
      <c r="J416" s="131">
        <v>0</v>
      </c>
      <c r="K416" s="131">
        <v>0</v>
      </c>
      <c r="L416" s="131">
        <v>0</v>
      </c>
      <c r="M416" s="200">
        <f t="shared" si="46"/>
        <v>6000</v>
      </c>
      <c r="N416" s="200">
        <f t="shared" si="47"/>
        <v>0</v>
      </c>
    </row>
    <row r="417" spans="1:14" ht="69" customHeight="1" x14ac:dyDescent="0.25">
      <c r="B417" s="143" t="s">
        <v>441</v>
      </c>
      <c r="C417" s="143" t="s">
        <v>442</v>
      </c>
      <c r="D417" s="143" t="s">
        <v>5</v>
      </c>
      <c r="E417" s="144" t="s">
        <v>13</v>
      </c>
      <c r="F417" s="147" t="s">
        <v>443</v>
      </c>
      <c r="G417" s="131">
        <v>3000000</v>
      </c>
      <c r="H417" s="131">
        <v>3000000</v>
      </c>
      <c r="I417" s="131">
        <v>3000000</v>
      </c>
      <c r="J417" s="131">
        <v>0</v>
      </c>
      <c r="K417" s="131">
        <v>0</v>
      </c>
      <c r="L417" s="131">
        <v>0</v>
      </c>
      <c r="M417" s="200">
        <f t="shared" si="46"/>
        <v>3000000</v>
      </c>
      <c r="N417" s="200">
        <f t="shared" si="47"/>
        <v>3000000</v>
      </c>
    </row>
    <row r="418" spans="1:14" ht="81.75" customHeight="1" x14ac:dyDescent="0.25">
      <c r="B418" s="143" t="s">
        <v>378</v>
      </c>
      <c r="C418" s="143" t="s">
        <v>4</v>
      </c>
      <c r="D418" s="143" t="s">
        <v>5</v>
      </c>
      <c r="E418" s="144" t="s">
        <v>6</v>
      </c>
      <c r="F418" s="148" t="s">
        <v>544</v>
      </c>
      <c r="G418" s="130">
        <v>3000</v>
      </c>
      <c r="H418" s="130">
        <v>3000</v>
      </c>
      <c r="I418" s="130">
        <v>0</v>
      </c>
      <c r="J418" s="130">
        <v>0</v>
      </c>
      <c r="K418" s="130">
        <v>0</v>
      </c>
      <c r="L418" s="130">
        <v>0</v>
      </c>
      <c r="M418" s="199">
        <f t="shared" si="46"/>
        <v>3000</v>
      </c>
      <c r="N418" s="199">
        <f t="shared" si="47"/>
        <v>0</v>
      </c>
    </row>
    <row r="419" spans="1:14" ht="86.25" hidden="1" customHeight="1" x14ac:dyDescent="0.25">
      <c r="B419" s="25" t="s">
        <v>435</v>
      </c>
      <c r="C419" s="25" t="s">
        <v>20</v>
      </c>
      <c r="D419" s="25" t="s">
        <v>10</v>
      </c>
      <c r="E419" s="19" t="s">
        <v>21</v>
      </c>
      <c r="F419" s="24" t="s">
        <v>430</v>
      </c>
      <c r="G419" s="94" t="e">
        <f>#REF!+J419</f>
        <v>#REF!</v>
      </c>
      <c r="H419" s="94"/>
      <c r="I419" s="94"/>
      <c r="J419" s="94"/>
      <c r="K419" s="94"/>
      <c r="L419" s="130"/>
      <c r="M419" s="200" t="e">
        <f t="shared" si="46"/>
        <v>#REF!</v>
      </c>
      <c r="N419" s="200">
        <f t="shared" si="47"/>
        <v>0</v>
      </c>
    </row>
    <row r="420" spans="1:14" s="8" customFormat="1" ht="72.75" customHeight="1" x14ac:dyDescent="0.25">
      <c r="A420" s="7"/>
      <c r="B420" s="143"/>
      <c r="C420" s="143"/>
      <c r="D420" s="143"/>
      <c r="E420" s="144"/>
      <c r="F420" s="149" t="s">
        <v>460</v>
      </c>
      <c r="G420" s="132">
        <f>G421+G424</f>
        <v>2373840</v>
      </c>
      <c r="H420" s="132">
        <f>H421+H424</f>
        <v>440000</v>
      </c>
      <c r="I420" s="132">
        <f>I421+I424</f>
        <v>368905.07</v>
      </c>
      <c r="J420" s="132">
        <f>J421+J424</f>
        <v>0</v>
      </c>
      <c r="K420" s="132">
        <v>0</v>
      </c>
      <c r="L420" s="132">
        <f>L421+L424</f>
        <v>0</v>
      </c>
      <c r="M420" s="199">
        <f t="shared" si="46"/>
        <v>2373840</v>
      </c>
      <c r="N420" s="199">
        <f t="shared" si="47"/>
        <v>368905.07</v>
      </c>
    </row>
    <row r="421" spans="1:14" s="8" customFormat="1" ht="60" customHeight="1" x14ac:dyDescent="0.25">
      <c r="A421" s="7"/>
      <c r="B421" s="143" t="s">
        <v>379</v>
      </c>
      <c r="C421" s="143" t="s">
        <v>9</v>
      </c>
      <c r="D421" s="143" t="s">
        <v>10</v>
      </c>
      <c r="E421" s="144" t="s">
        <v>11</v>
      </c>
      <c r="F421" s="145" t="s">
        <v>548</v>
      </c>
      <c r="G421" s="133">
        <f>G422+G423</f>
        <v>1411600</v>
      </c>
      <c r="H421" s="133">
        <f>H422+H423</f>
        <v>212000</v>
      </c>
      <c r="I421" s="133">
        <f>I422+I423</f>
        <v>208273.76</v>
      </c>
      <c r="J421" s="133">
        <v>0</v>
      </c>
      <c r="K421" s="133">
        <v>0</v>
      </c>
      <c r="L421" s="133">
        <v>0</v>
      </c>
      <c r="M421" s="200">
        <f t="shared" si="46"/>
        <v>1411600</v>
      </c>
      <c r="N421" s="200">
        <f t="shared" si="47"/>
        <v>208273.76</v>
      </c>
    </row>
    <row r="422" spans="1:14" s="8" customFormat="1" ht="42.75" customHeight="1" x14ac:dyDescent="0.25">
      <c r="A422" s="7"/>
      <c r="B422" s="143"/>
      <c r="C422" s="143"/>
      <c r="D422" s="143"/>
      <c r="E422" s="144"/>
      <c r="F422" s="145" t="s">
        <v>536</v>
      </c>
      <c r="G422" s="133">
        <v>1261600</v>
      </c>
      <c r="H422" s="133">
        <v>212000</v>
      </c>
      <c r="I422" s="133">
        <f>105795+102478.76</f>
        <v>208273.76</v>
      </c>
      <c r="J422" s="133">
        <v>0</v>
      </c>
      <c r="K422" s="133">
        <v>0</v>
      </c>
      <c r="L422" s="133">
        <v>0</v>
      </c>
      <c r="M422" s="200">
        <f t="shared" si="46"/>
        <v>1261600</v>
      </c>
      <c r="N422" s="200">
        <f t="shared" si="47"/>
        <v>208273.76</v>
      </c>
    </row>
    <row r="423" spans="1:14" s="8" customFormat="1" ht="49.5" customHeight="1" x14ac:dyDescent="0.25">
      <c r="A423" s="7"/>
      <c r="B423" s="143"/>
      <c r="C423" s="143"/>
      <c r="D423" s="143"/>
      <c r="E423" s="144"/>
      <c r="F423" s="145" t="s">
        <v>549</v>
      </c>
      <c r="G423" s="133">
        <v>150000</v>
      </c>
      <c r="H423" s="133">
        <v>0</v>
      </c>
      <c r="I423" s="133">
        <v>0</v>
      </c>
      <c r="J423" s="133">
        <v>0</v>
      </c>
      <c r="K423" s="133">
        <v>0</v>
      </c>
      <c r="L423" s="133">
        <v>0</v>
      </c>
      <c r="M423" s="200">
        <f t="shared" si="46"/>
        <v>150000</v>
      </c>
      <c r="N423" s="200">
        <f t="shared" si="47"/>
        <v>0</v>
      </c>
    </row>
    <row r="424" spans="1:14" s="8" customFormat="1" ht="68.25" customHeight="1" x14ac:dyDescent="0.25">
      <c r="A424" s="7"/>
      <c r="B424" s="143" t="s">
        <v>380</v>
      </c>
      <c r="C424" s="146" t="s">
        <v>23</v>
      </c>
      <c r="D424" s="146" t="s">
        <v>24</v>
      </c>
      <c r="E424" s="144" t="s">
        <v>25</v>
      </c>
      <c r="F424" s="147" t="s">
        <v>537</v>
      </c>
      <c r="G424" s="132">
        <f>G425+G426+G427</f>
        <v>962240</v>
      </c>
      <c r="H424" s="132">
        <f>H425+H426+H427</f>
        <v>228000</v>
      </c>
      <c r="I424" s="132">
        <f>I425+I426+I427</f>
        <v>160631.31</v>
      </c>
      <c r="J424" s="133">
        <v>0</v>
      </c>
      <c r="K424" s="133">
        <v>0</v>
      </c>
      <c r="L424" s="133">
        <v>0</v>
      </c>
      <c r="M424" s="200">
        <f t="shared" si="46"/>
        <v>962240</v>
      </c>
      <c r="N424" s="200">
        <f t="shared" si="47"/>
        <v>160631.31</v>
      </c>
    </row>
    <row r="425" spans="1:14" s="8" customFormat="1" ht="33.75" customHeight="1" x14ac:dyDescent="0.25">
      <c r="A425" s="7"/>
      <c r="B425" s="143"/>
      <c r="C425" s="146"/>
      <c r="D425" s="146"/>
      <c r="E425" s="144"/>
      <c r="F425" s="147" t="s">
        <v>538</v>
      </c>
      <c r="G425" s="133">
        <v>846240</v>
      </c>
      <c r="H425" s="133">
        <v>210000</v>
      </c>
      <c r="I425" s="133">
        <v>160631.31</v>
      </c>
      <c r="J425" s="133">
        <v>0</v>
      </c>
      <c r="K425" s="133">
        <v>0</v>
      </c>
      <c r="L425" s="133">
        <v>0</v>
      </c>
      <c r="M425" s="200">
        <f t="shared" si="46"/>
        <v>846240</v>
      </c>
      <c r="N425" s="200">
        <f t="shared" si="47"/>
        <v>160631.31</v>
      </c>
    </row>
    <row r="426" spans="1:14" s="8" customFormat="1" ht="27" customHeight="1" x14ac:dyDescent="0.25">
      <c r="A426" s="7"/>
      <c r="B426" s="143"/>
      <c r="C426" s="146"/>
      <c r="D426" s="146"/>
      <c r="E426" s="144"/>
      <c r="F426" s="147" t="s">
        <v>539</v>
      </c>
      <c r="G426" s="133">
        <v>68100</v>
      </c>
      <c r="H426" s="133">
        <v>18000</v>
      </c>
      <c r="I426" s="133">
        <v>0</v>
      </c>
      <c r="J426" s="133">
        <v>0</v>
      </c>
      <c r="K426" s="133">
        <v>0</v>
      </c>
      <c r="L426" s="133">
        <v>0</v>
      </c>
      <c r="M426" s="200">
        <f t="shared" si="46"/>
        <v>68100</v>
      </c>
      <c r="N426" s="200">
        <f t="shared" si="47"/>
        <v>0</v>
      </c>
    </row>
    <row r="427" spans="1:14" s="8" customFormat="1" ht="31.5" customHeight="1" x14ac:dyDescent="0.25">
      <c r="A427" s="7"/>
      <c r="B427" s="143"/>
      <c r="C427" s="146"/>
      <c r="D427" s="146"/>
      <c r="E427" s="144"/>
      <c r="F427" s="147" t="s">
        <v>540</v>
      </c>
      <c r="G427" s="133">
        <v>47900</v>
      </c>
      <c r="H427" s="133">
        <v>0</v>
      </c>
      <c r="I427" s="133">
        <v>0</v>
      </c>
      <c r="J427" s="133">
        <v>0</v>
      </c>
      <c r="K427" s="133">
        <v>0</v>
      </c>
      <c r="L427" s="133">
        <v>0</v>
      </c>
      <c r="M427" s="200">
        <f t="shared" si="46"/>
        <v>47900</v>
      </c>
      <c r="N427" s="200">
        <f t="shared" si="47"/>
        <v>0</v>
      </c>
    </row>
    <row r="428" spans="1:14" ht="69.75" customHeight="1" x14ac:dyDescent="0.25">
      <c r="B428" s="143"/>
      <c r="C428" s="143"/>
      <c r="D428" s="143"/>
      <c r="E428" s="144"/>
      <c r="F428" s="147" t="s">
        <v>459</v>
      </c>
      <c r="G428" s="130">
        <f>G429+G430</f>
        <v>150000</v>
      </c>
      <c r="H428" s="130">
        <v>0</v>
      </c>
      <c r="I428" s="130">
        <f>I429+I430</f>
        <v>0</v>
      </c>
      <c r="J428" s="130">
        <f>J429+J430</f>
        <v>3968000</v>
      </c>
      <c r="K428" s="130">
        <f>K429+K430</f>
        <v>3968000</v>
      </c>
      <c r="L428" s="130">
        <f>L429+L430</f>
        <v>0</v>
      </c>
      <c r="M428" s="199">
        <f>G428+J428</f>
        <v>4118000</v>
      </c>
      <c r="N428" s="199">
        <f>I428+L428</f>
        <v>0</v>
      </c>
    </row>
    <row r="429" spans="1:14" ht="59.25" customHeight="1" x14ac:dyDescent="0.25">
      <c r="B429" s="143" t="s">
        <v>379</v>
      </c>
      <c r="C429" s="143" t="s">
        <v>9</v>
      </c>
      <c r="D429" s="143" t="s">
        <v>10</v>
      </c>
      <c r="E429" s="144" t="s">
        <v>11</v>
      </c>
      <c r="F429" s="147" t="s">
        <v>541</v>
      </c>
      <c r="G429" s="131">
        <v>150000</v>
      </c>
      <c r="H429" s="131">
        <v>0</v>
      </c>
      <c r="I429" s="131">
        <v>0</v>
      </c>
      <c r="J429" s="131">
        <v>0</v>
      </c>
      <c r="K429" s="131">
        <v>0</v>
      </c>
      <c r="L429" s="131">
        <v>0</v>
      </c>
      <c r="M429" s="200">
        <f t="shared" si="46"/>
        <v>150000</v>
      </c>
      <c r="N429" s="200">
        <f t="shared" si="47"/>
        <v>0</v>
      </c>
    </row>
    <row r="430" spans="1:14" ht="74.25" customHeight="1" x14ac:dyDescent="0.25">
      <c r="B430" s="143" t="s">
        <v>378</v>
      </c>
      <c r="C430" s="143" t="s">
        <v>4</v>
      </c>
      <c r="D430" s="143" t="s">
        <v>5</v>
      </c>
      <c r="E430" s="144" t="s">
        <v>6</v>
      </c>
      <c r="F430" s="147" t="s">
        <v>550</v>
      </c>
      <c r="G430" s="131">
        <v>0</v>
      </c>
      <c r="H430" s="131">
        <v>0</v>
      </c>
      <c r="I430" s="131">
        <v>0</v>
      </c>
      <c r="J430" s="131">
        <f>3968000</f>
        <v>3968000</v>
      </c>
      <c r="K430" s="131">
        <v>3968000</v>
      </c>
      <c r="L430" s="131">
        <v>0</v>
      </c>
      <c r="M430" s="200">
        <f t="shared" si="46"/>
        <v>3968000</v>
      </c>
      <c r="N430" s="200">
        <f t="shared" si="47"/>
        <v>0</v>
      </c>
    </row>
    <row r="431" spans="1:14" ht="63" customHeight="1" x14ac:dyDescent="0.25">
      <c r="B431" s="143"/>
      <c r="C431" s="143"/>
      <c r="D431" s="143"/>
      <c r="E431" s="144"/>
      <c r="F431" s="148" t="s">
        <v>352</v>
      </c>
      <c r="G431" s="130">
        <f>G432</f>
        <v>4233000</v>
      </c>
      <c r="H431" s="130">
        <f>H432</f>
        <v>280000</v>
      </c>
      <c r="I431" s="130">
        <f>I432</f>
        <v>0</v>
      </c>
      <c r="J431" s="130">
        <f>J432+J433+J434+J435</f>
        <v>0</v>
      </c>
      <c r="K431" s="130">
        <f>K432+K433+K434+K435</f>
        <v>0</v>
      </c>
      <c r="L431" s="130">
        <f>L432+L433+L434+L435</f>
        <v>0</v>
      </c>
      <c r="M431" s="199">
        <f t="shared" si="46"/>
        <v>4233000</v>
      </c>
      <c r="N431" s="199">
        <f t="shared" si="47"/>
        <v>0</v>
      </c>
    </row>
    <row r="432" spans="1:14" ht="84" customHeight="1" x14ac:dyDescent="0.25">
      <c r="B432" s="143" t="s">
        <v>381</v>
      </c>
      <c r="C432" s="143" t="s">
        <v>142</v>
      </c>
      <c r="D432" s="143" t="s">
        <v>144</v>
      </c>
      <c r="E432" s="144" t="s">
        <v>143</v>
      </c>
      <c r="F432" s="147" t="s">
        <v>306</v>
      </c>
      <c r="G432" s="131">
        <f>G433+G434+G435</f>
        <v>4233000</v>
      </c>
      <c r="H432" s="131">
        <f>H433+H434+H435</f>
        <v>280000</v>
      </c>
      <c r="I432" s="131">
        <f>I433+I434+I435</f>
        <v>0</v>
      </c>
      <c r="J432" s="130">
        <v>0</v>
      </c>
      <c r="K432" s="130">
        <v>0</v>
      </c>
      <c r="L432" s="130">
        <v>0</v>
      </c>
      <c r="M432" s="200">
        <f t="shared" si="46"/>
        <v>4233000</v>
      </c>
      <c r="N432" s="200">
        <f t="shared" si="47"/>
        <v>0</v>
      </c>
    </row>
    <row r="433" spans="1:14" ht="52.5" customHeight="1" x14ac:dyDescent="0.25">
      <c r="B433" s="143"/>
      <c r="C433" s="143"/>
      <c r="D433" s="143"/>
      <c r="E433" s="144"/>
      <c r="F433" s="147" t="s">
        <v>514</v>
      </c>
      <c r="G433" s="131">
        <f>380000+130000</f>
        <v>510000</v>
      </c>
      <c r="H433" s="131">
        <f>130000+150000</f>
        <v>280000</v>
      </c>
      <c r="I433" s="131">
        <v>0</v>
      </c>
      <c r="J433" s="130">
        <v>0</v>
      </c>
      <c r="K433" s="130">
        <v>0</v>
      </c>
      <c r="L433" s="130">
        <v>0</v>
      </c>
      <c r="M433" s="200">
        <f t="shared" si="46"/>
        <v>510000</v>
      </c>
      <c r="N433" s="200">
        <f t="shared" si="47"/>
        <v>0</v>
      </c>
    </row>
    <row r="434" spans="1:14" ht="43.5" customHeight="1" x14ac:dyDescent="0.25">
      <c r="B434" s="143"/>
      <c r="C434" s="143"/>
      <c r="D434" s="143"/>
      <c r="E434" s="144"/>
      <c r="F434" s="147" t="s">
        <v>515</v>
      </c>
      <c r="G434" s="131">
        <v>523000</v>
      </c>
      <c r="H434" s="131">
        <v>0</v>
      </c>
      <c r="I434" s="131">
        <v>0</v>
      </c>
      <c r="J434" s="131">
        <v>0</v>
      </c>
      <c r="K434" s="131">
        <v>0</v>
      </c>
      <c r="L434" s="131">
        <v>0</v>
      </c>
      <c r="M434" s="200">
        <f t="shared" si="46"/>
        <v>523000</v>
      </c>
      <c r="N434" s="200">
        <f t="shared" si="47"/>
        <v>0</v>
      </c>
    </row>
    <row r="435" spans="1:14" ht="65.25" customHeight="1" x14ac:dyDescent="0.25">
      <c r="B435" s="143"/>
      <c r="C435" s="143"/>
      <c r="D435" s="143"/>
      <c r="E435" s="144"/>
      <c r="F435" s="147" t="s">
        <v>516</v>
      </c>
      <c r="G435" s="131">
        <v>3200000</v>
      </c>
      <c r="H435" s="131">
        <v>0</v>
      </c>
      <c r="I435" s="131">
        <v>0</v>
      </c>
      <c r="J435" s="131">
        <v>0</v>
      </c>
      <c r="K435" s="131">
        <v>0</v>
      </c>
      <c r="L435" s="131">
        <v>0</v>
      </c>
      <c r="M435" s="200">
        <f t="shared" si="46"/>
        <v>3200000</v>
      </c>
      <c r="N435" s="200">
        <f t="shared" si="47"/>
        <v>0</v>
      </c>
    </row>
    <row r="436" spans="1:14" ht="48.6" customHeight="1" x14ac:dyDescent="0.25">
      <c r="B436" s="143"/>
      <c r="C436" s="143"/>
      <c r="D436" s="143"/>
      <c r="E436" s="144"/>
      <c r="F436" s="148" t="s">
        <v>517</v>
      </c>
      <c r="G436" s="130">
        <f>G437+G438</f>
        <v>300000</v>
      </c>
      <c r="H436" s="130">
        <f>H437+H438</f>
        <v>300000</v>
      </c>
      <c r="I436" s="130">
        <f>I437+I438</f>
        <v>199980</v>
      </c>
      <c r="J436" s="130">
        <f>J437+J438</f>
        <v>0</v>
      </c>
      <c r="K436" s="130">
        <v>0</v>
      </c>
      <c r="L436" s="130">
        <f>L437+L438</f>
        <v>0</v>
      </c>
      <c r="M436" s="199">
        <f t="shared" si="46"/>
        <v>300000</v>
      </c>
      <c r="N436" s="199">
        <f t="shared" si="47"/>
        <v>199980</v>
      </c>
    </row>
    <row r="437" spans="1:14" ht="67.2" customHeight="1" x14ac:dyDescent="0.25">
      <c r="B437" s="143" t="s">
        <v>518</v>
      </c>
      <c r="C437" s="143" t="s">
        <v>520</v>
      </c>
      <c r="D437" s="143" t="s">
        <v>43</v>
      </c>
      <c r="E437" s="144" t="s">
        <v>519</v>
      </c>
      <c r="F437" s="147" t="s">
        <v>534</v>
      </c>
      <c r="G437" s="131">
        <f>115000</f>
        <v>115000</v>
      </c>
      <c r="H437" s="131">
        <v>115000</v>
      </c>
      <c r="I437" s="131">
        <v>64980</v>
      </c>
      <c r="J437" s="131">
        <v>0</v>
      </c>
      <c r="K437" s="131">
        <v>0</v>
      </c>
      <c r="L437" s="131">
        <v>0</v>
      </c>
      <c r="M437" s="200">
        <f t="shared" si="46"/>
        <v>115000</v>
      </c>
      <c r="N437" s="200">
        <f t="shared" si="47"/>
        <v>64980</v>
      </c>
    </row>
    <row r="438" spans="1:14" ht="63" customHeight="1" x14ac:dyDescent="0.25">
      <c r="B438" s="143" t="s">
        <v>518</v>
      </c>
      <c r="C438" s="143" t="s">
        <v>520</v>
      </c>
      <c r="D438" s="143" t="s">
        <v>43</v>
      </c>
      <c r="E438" s="144" t="s">
        <v>519</v>
      </c>
      <c r="F438" s="147" t="s">
        <v>533</v>
      </c>
      <c r="G438" s="131">
        <f>185000</f>
        <v>185000</v>
      </c>
      <c r="H438" s="131">
        <v>185000</v>
      </c>
      <c r="I438" s="131">
        <v>135000</v>
      </c>
      <c r="J438" s="131">
        <v>0</v>
      </c>
      <c r="K438" s="131">
        <v>0</v>
      </c>
      <c r="L438" s="131">
        <v>0</v>
      </c>
      <c r="M438" s="200">
        <f t="shared" si="46"/>
        <v>185000</v>
      </c>
      <c r="N438" s="200">
        <f t="shared" si="47"/>
        <v>135000</v>
      </c>
    </row>
    <row r="439" spans="1:14" ht="127.5" hidden="1" customHeight="1" x14ac:dyDescent="0.25">
      <c r="B439" s="25"/>
      <c r="C439" s="25"/>
      <c r="D439" s="25"/>
      <c r="E439" s="19"/>
      <c r="F439" s="37" t="s">
        <v>345</v>
      </c>
      <c r="G439" s="94" t="e">
        <f>#REF!+J439</f>
        <v>#REF!</v>
      </c>
      <c r="H439" s="94"/>
      <c r="I439" s="94"/>
      <c r="J439" s="94">
        <f>J440</f>
        <v>0</v>
      </c>
      <c r="K439" s="94"/>
      <c r="L439" s="130"/>
      <c r="M439" s="200" t="e">
        <f t="shared" si="46"/>
        <v>#REF!</v>
      </c>
      <c r="N439" s="200">
        <f t="shared" si="47"/>
        <v>0</v>
      </c>
    </row>
    <row r="440" spans="1:14" ht="54.75" hidden="1" customHeight="1" x14ac:dyDescent="0.25">
      <c r="B440" s="25" t="s">
        <v>382</v>
      </c>
      <c r="C440" s="25" t="s">
        <v>331</v>
      </c>
      <c r="D440" s="25" t="s">
        <v>127</v>
      </c>
      <c r="E440" s="19" t="s">
        <v>330</v>
      </c>
      <c r="F440" s="36" t="s">
        <v>344</v>
      </c>
      <c r="G440" s="80" t="e">
        <f>#REF!+J440</f>
        <v>#REF!</v>
      </c>
      <c r="H440" s="80"/>
      <c r="I440" s="80"/>
      <c r="J440" s="80">
        <v>0</v>
      </c>
      <c r="K440" s="80"/>
      <c r="L440" s="131"/>
      <c r="M440" s="200" t="e">
        <f t="shared" si="46"/>
        <v>#REF!</v>
      </c>
      <c r="N440" s="200">
        <f t="shared" si="47"/>
        <v>0</v>
      </c>
    </row>
    <row r="441" spans="1:14" ht="69" hidden="1" customHeight="1" x14ac:dyDescent="0.25">
      <c r="B441" s="25"/>
      <c r="C441" s="25"/>
      <c r="D441" s="25"/>
      <c r="E441" s="19"/>
      <c r="F441" s="36" t="s">
        <v>181</v>
      </c>
      <c r="G441" s="94" t="e">
        <f>#REF!+J441</f>
        <v>#REF!</v>
      </c>
      <c r="H441" s="94"/>
      <c r="I441" s="94"/>
      <c r="J441" s="94">
        <f>J444+J442+J443</f>
        <v>0</v>
      </c>
      <c r="K441" s="94"/>
      <c r="L441" s="130"/>
      <c r="M441" s="200" t="e">
        <f t="shared" si="46"/>
        <v>#REF!</v>
      </c>
      <c r="N441" s="200">
        <f t="shared" si="47"/>
        <v>0</v>
      </c>
    </row>
    <row r="442" spans="1:14" ht="35.25" hidden="1" customHeight="1" x14ac:dyDescent="0.25">
      <c r="B442" s="25"/>
      <c r="C442" s="25" t="s">
        <v>30</v>
      </c>
      <c r="D442" s="25" t="s">
        <v>137</v>
      </c>
      <c r="E442" s="19" t="s">
        <v>31</v>
      </c>
      <c r="F442" s="36"/>
      <c r="G442" s="80" t="e">
        <f>#REF!+J442</f>
        <v>#REF!</v>
      </c>
      <c r="H442" s="80"/>
      <c r="I442" s="80"/>
      <c r="J442" s="80">
        <f>2084000-2084000</f>
        <v>0</v>
      </c>
      <c r="K442" s="80"/>
      <c r="L442" s="131"/>
      <c r="M442" s="200" t="e">
        <f t="shared" si="46"/>
        <v>#REF!</v>
      </c>
      <c r="N442" s="200">
        <f t="shared" si="47"/>
        <v>0</v>
      </c>
    </row>
    <row r="443" spans="1:14" ht="35.25" hidden="1" customHeight="1" x14ac:dyDescent="0.25">
      <c r="B443" s="25" t="s">
        <v>454</v>
      </c>
      <c r="C443" s="25" t="s">
        <v>15</v>
      </c>
      <c r="D443" s="25" t="s">
        <v>10</v>
      </c>
      <c r="E443" s="19" t="s">
        <v>16</v>
      </c>
      <c r="F443" s="36"/>
      <c r="G443" s="80" t="e">
        <f>#REF!+J443</f>
        <v>#REF!</v>
      </c>
      <c r="H443" s="80"/>
      <c r="I443" s="80"/>
      <c r="J443" s="80">
        <f>5277800+253544+174230-5705574</f>
        <v>0</v>
      </c>
      <c r="K443" s="80"/>
      <c r="L443" s="131"/>
      <c r="M443" s="200" t="e">
        <f t="shared" si="46"/>
        <v>#REF!</v>
      </c>
      <c r="N443" s="200">
        <f t="shared" si="47"/>
        <v>0</v>
      </c>
    </row>
    <row r="444" spans="1:14" ht="42" hidden="1" customHeight="1" x14ac:dyDescent="0.25">
      <c r="B444" s="25" t="s">
        <v>379</v>
      </c>
      <c r="C444" s="25" t="s">
        <v>9</v>
      </c>
      <c r="D444" s="25" t="s">
        <v>10</v>
      </c>
      <c r="E444" s="19" t="s">
        <v>11</v>
      </c>
      <c r="F444" s="36" t="s">
        <v>310</v>
      </c>
      <c r="G444" s="80" t="e">
        <f>#REF!+J444</f>
        <v>#REF!</v>
      </c>
      <c r="H444" s="80"/>
      <c r="I444" s="80"/>
      <c r="J444" s="80"/>
      <c r="K444" s="80"/>
      <c r="L444" s="131"/>
      <c r="M444" s="200" t="e">
        <f t="shared" si="46"/>
        <v>#REF!</v>
      </c>
      <c r="N444" s="200">
        <f t="shared" si="47"/>
        <v>0</v>
      </c>
    </row>
    <row r="445" spans="1:14" ht="64.5" hidden="1" customHeight="1" x14ac:dyDescent="0.3">
      <c r="B445" s="66"/>
      <c r="C445" s="106"/>
      <c r="D445" s="106"/>
      <c r="E445" s="106"/>
      <c r="F445" s="73" t="s">
        <v>362</v>
      </c>
      <c r="G445" s="75" t="e">
        <f>#REF!+J445</f>
        <v>#REF!</v>
      </c>
      <c r="H445" s="75"/>
      <c r="I445" s="75"/>
      <c r="J445" s="75">
        <f>J446+J447+J448</f>
        <v>0</v>
      </c>
      <c r="K445" s="75"/>
      <c r="L445" s="135"/>
      <c r="M445" s="200" t="e">
        <f t="shared" si="46"/>
        <v>#REF!</v>
      </c>
      <c r="N445" s="200">
        <f t="shared" si="47"/>
        <v>0</v>
      </c>
    </row>
    <row r="446" spans="1:14" ht="41.4" hidden="1" customHeight="1" x14ac:dyDescent="0.3">
      <c r="B446" s="98" t="s">
        <v>390</v>
      </c>
      <c r="C446" s="99" t="s">
        <v>30</v>
      </c>
      <c r="D446" s="99" t="s">
        <v>137</v>
      </c>
      <c r="E446" s="100" t="s">
        <v>31</v>
      </c>
      <c r="F446" s="73"/>
      <c r="G446" s="74" t="e">
        <f>#REF!+J446</f>
        <v>#REF!</v>
      </c>
      <c r="H446" s="74"/>
      <c r="I446" s="74"/>
      <c r="J446" s="74"/>
      <c r="K446" s="74"/>
      <c r="L446" s="136"/>
      <c r="M446" s="200" t="e">
        <f t="shared" si="46"/>
        <v>#REF!</v>
      </c>
      <c r="N446" s="200">
        <f t="shared" si="47"/>
        <v>0</v>
      </c>
    </row>
    <row r="447" spans="1:14" s="8" customFormat="1" ht="56.25" hidden="1" customHeight="1" x14ac:dyDescent="0.25">
      <c r="A447" s="7"/>
      <c r="B447" s="25" t="s">
        <v>379</v>
      </c>
      <c r="C447" s="25" t="s">
        <v>9</v>
      </c>
      <c r="D447" s="25" t="s">
        <v>10</v>
      </c>
      <c r="E447" s="19" t="s">
        <v>11</v>
      </c>
      <c r="F447" s="36" t="s">
        <v>424</v>
      </c>
      <c r="G447" s="92" t="e">
        <f>#REF!+J447</f>
        <v>#REF!</v>
      </c>
      <c r="H447" s="92"/>
      <c r="I447" s="92"/>
      <c r="J447" s="92"/>
      <c r="K447" s="92"/>
      <c r="L447" s="133"/>
      <c r="M447" s="200" t="e">
        <f t="shared" si="46"/>
        <v>#REF!</v>
      </c>
      <c r="N447" s="200">
        <f t="shared" si="47"/>
        <v>0</v>
      </c>
    </row>
    <row r="448" spans="1:14" s="8" customFormat="1" ht="52.2" hidden="1" customHeight="1" x14ac:dyDescent="0.25">
      <c r="A448" s="7"/>
      <c r="B448" s="25" t="s">
        <v>378</v>
      </c>
      <c r="C448" s="32" t="s">
        <v>4</v>
      </c>
      <c r="D448" s="32" t="s">
        <v>5</v>
      </c>
      <c r="E448" s="19" t="s">
        <v>6</v>
      </c>
      <c r="F448" s="37"/>
      <c r="G448" s="92" t="e">
        <f>#REF!+J448</f>
        <v>#REF!</v>
      </c>
      <c r="H448" s="92"/>
      <c r="I448" s="92"/>
      <c r="J448" s="92"/>
      <c r="K448" s="92"/>
      <c r="L448" s="133"/>
      <c r="M448" s="200" t="e">
        <f t="shared" si="46"/>
        <v>#REF!</v>
      </c>
      <c r="N448" s="200">
        <f t="shared" si="47"/>
        <v>0</v>
      </c>
    </row>
    <row r="449" spans="1:14" s="8" customFormat="1" ht="0.6" hidden="1" customHeight="1" x14ac:dyDescent="0.25">
      <c r="A449" s="7"/>
      <c r="B449" s="25"/>
      <c r="C449" s="58"/>
      <c r="D449" s="58"/>
      <c r="E449" s="19"/>
      <c r="F449" s="24"/>
      <c r="G449" s="85"/>
      <c r="H449" s="85"/>
      <c r="I449" s="85"/>
      <c r="J449" s="85"/>
      <c r="K449" s="85"/>
      <c r="L449" s="132"/>
      <c r="M449" s="200">
        <f t="shared" si="46"/>
        <v>0</v>
      </c>
      <c r="N449" s="200">
        <f t="shared" si="47"/>
        <v>0</v>
      </c>
    </row>
    <row r="450" spans="1:14" s="8" customFormat="1" ht="31.95" customHeight="1" x14ac:dyDescent="0.25">
      <c r="A450" s="7"/>
      <c r="B450" s="143" t="s">
        <v>2</v>
      </c>
      <c r="C450" s="163"/>
      <c r="D450" s="163"/>
      <c r="E450" s="155" t="s">
        <v>7</v>
      </c>
      <c r="F450" s="153"/>
      <c r="G450" s="202">
        <f t="shared" ref="G450:L450" si="50">G436+G431+G428+G420+G418+G415+G400</f>
        <v>55152540</v>
      </c>
      <c r="H450" s="202">
        <f t="shared" si="50"/>
        <v>14772580</v>
      </c>
      <c r="I450" s="202">
        <f t="shared" si="50"/>
        <v>8917666.1900000013</v>
      </c>
      <c r="J450" s="202">
        <f t="shared" si="50"/>
        <v>7914100</v>
      </c>
      <c r="K450" s="202">
        <f t="shared" si="50"/>
        <v>7188000</v>
      </c>
      <c r="L450" s="202">
        <f t="shared" si="50"/>
        <v>0</v>
      </c>
      <c r="M450" s="199">
        <f>G450+J450</f>
        <v>63066640</v>
      </c>
      <c r="N450" s="199">
        <f>I450+L450</f>
        <v>8917666.1900000013</v>
      </c>
    </row>
    <row r="451" spans="1:14" ht="51.6" customHeight="1" x14ac:dyDescent="0.3">
      <c r="B451" s="143" t="s">
        <v>388</v>
      </c>
      <c r="C451" s="218"/>
      <c r="D451" s="218"/>
      <c r="E451" s="215" t="s">
        <v>203</v>
      </c>
      <c r="F451" s="153"/>
      <c r="G451" s="137"/>
      <c r="H451" s="137"/>
      <c r="I451" s="137"/>
      <c r="J451" s="137"/>
      <c r="K451" s="137"/>
      <c r="L451" s="137"/>
      <c r="M451" s="200"/>
      <c r="N451" s="200"/>
    </row>
    <row r="452" spans="1:14" ht="53.25" customHeight="1" x14ac:dyDescent="0.3">
      <c r="B452" s="175" t="s">
        <v>155</v>
      </c>
      <c r="C452" s="143"/>
      <c r="D452" s="143"/>
      <c r="E452" s="157" t="s">
        <v>203</v>
      </c>
      <c r="F452" s="153"/>
      <c r="G452" s="137"/>
      <c r="H452" s="137"/>
      <c r="I452" s="137"/>
      <c r="J452" s="137"/>
      <c r="K452" s="137"/>
      <c r="L452" s="137"/>
      <c r="M452" s="200"/>
      <c r="N452" s="200"/>
    </row>
    <row r="453" spans="1:14" ht="243.75" hidden="1" customHeight="1" x14ac:dyDescent="0.25">
      <c r="B453" s="40" t="s">
        <v>421</v>
      </c>
      <c r="C453" s="25" t="s">
        <v>283</v>
      </c>
      <c r="D453" s="25" t="s">
        <v>10</v>
      </c>
      <c r="E453" s="29" t="s">
        <v>176</v>
      </c>
      <c r="F453" s="18" t="s">
        <v>426</v>
      </c>
      <c r="G453" s="39" t="e">
        <f>#REF!+J453</f>
        <v>#REF!</v>
      </c>
      <c r="H453" s="39"/>
      <c r="I453" s="118"/>
      <c r="J453" s="39">
        <v>0</v>
      </c>
      <c r="K453" s="39"/>
      <c r="L453" s="137"/>
      <c r="M453" s="200" t="e">
        <f t="shared" ref="M453:M466" si="51">G453+J453</f>
        <v>#REF!</v>
      </c>
      <c r="N453" s="200">
        <f t="shared" si="47"/>
        <v>0</v>
      </c>
    </row>
    <row r="454" spans="1:14" ht="230.25" hidden="1" customHeight="1" x14ac:dyDescent="0.25">
      <c r="B454" s="40"/>
      <c r="C454" s="25"/>
      <c r="D454" s="25"/>
      <c r="E454" s="29"/>
      <c r="F454" s="18"/>
      <c r="G454" s="39"/>
      <c r="H454" s="39"/>
      <c r="I454" s="118"/>
      <c r="J454" s="39"/>
      <c r="K454" s="39"/>
      <c r="L454" s="137"/>
      <c r="M454" s="200">
        <f t="shared" si="51"/>
        <v>0</v>
      </c>
      <c r="N454" s="200">
        <f t="shared" si="47"/>
        <v>0</v>
      </c>
    </row>
    <row r="455" spans="1:14" ht="101.25" hidden="1" customHeight="1" x14ac:dyDescent="0.25">
      <c r="B455" s="3"/>
      <c r="C455" s="3"/>
      <c r="D455" s="3"/>
      <c r="E455" s="3"/>
      <c r="F455" s="119" t="s">
        <v>447</v>
      </c>
      <c r="G455" s="122">
        <f>G456+G457</f>
        <v>0</v>
      </c>
      <c r="H455" s="122"/>
      <c r="I455" s="122"/>
      <c r="J455" s="122">
        <f>J456+J457</f>
        <v>0</v>
      </c>
      <c r="K455" s="122"/>
      <c r="L455" s="132"/>
      <c r="M455" s="200">
        <f t="shared" si="51"/>
        <v>0</v>
      </c>
      <c r="N455" s="200">
        <f t="shared" si="47"/>
        <v>0</v>
      </c>
    </row>
    <row r="456" spans="1:14" ht="204.75" hidden="1" customHeight="1" x14ac:dyDescent="0.25">
      <c r="B456" s="77" t="s">
        <v>446</v>
      </c>
      <c r="C456" s="77" t="s">
        <v>140</v>
      </c>
      <c r="D456" s="77" t="s">
        <v>18</v>
      </c>
      <c r="E456" s="88" t="s">
        <v>445</v>
      </c>
      <c r="F456" s="91" t="s">
        <v>452</v>
      </c>
      <c r="G456" s="121"/>
      <c r="H456" s="121"/>
      <c r="I456" s="121"/>
      <c r="J456" s="121"/>
      <c r="K456" s="121"/>
      <c r="L456" s="133"/>
      <c r="M456" s="200">
        <f t="shared" si="51"/>
        <v>0</v>
      </c>
      <c r="N456" s="200">
        <f t="shared" si="47"/>
        <v>0</v>
      </c>
    </row>
    <row r="457" spans="1:14" ht="107.25" hidden="1" customHeight="1" x14ac:dyDescent="0.25">
      <c r="B457" s="77" t="s">
        <v>448</v>
      </c>
      <c r="C457" s="77" t="s">
        <v>142</v>
      </c>
      <c r="D457" s="77" t="s">
        <v>144</v>
      </c>
      <c r="E457" s="88" t="s">
        <v>419</v>
      </c>
      <c r="F457" s="55" t="s">
        <v>449</v>
      </c>
      <c r="G457" s="120"/>
      <c r="H457" s="120"/>
      <c r="I457" s="120"/>
      <c r="J457" s="120"/>
      <c r="K457" s="120"/>
      <c r="L457" s="133"/>
      <c r="M457" s="200">
        <f t="shared" si="51"/>
        <v>0</v>
      </c>
      <c r="N457" s="200">
        <f t="shared" si="47"/>
        <v>0</v>
      </c>
    </row>
    <row r="458" spans="1:14" ht="54" customHeight="1" x14ac:dyDescent="0.25">
      <c r="B458" s="175" t="s">
        <v>156</v>
      </c>
      <c r="C458" s="175" t="s">
        <v>4</v>
      </c>
      <c r="D458" s="175" t="s">
        <v>5</v>
      </c>
      <c r="E458" s="176" t="s">
        <v>6</v>
      </c>
      <c r="F458" s="153" t="s">
        <v>347</v>
      </c>
      <c r="G458" s="132">
        <v>3325000</v>
      </c>
      <c r="H458" s="132"/>
      <c r="I458" s="133">
        <v>0</v>
      </c>
      <c r="J458" s="132">
        <v>0</v>
      </c>
      <c r="K458" s="132"/>
      <c r="L458" s="132"/>
      <c r="M458" s="199">
        <f t="shared" si="51"/>
        <v>3325000</v>
      </c>
      <c r="N458" s="199">
        <f t="shared" si="47"/>
        <v>0</v>
      </c>
    </row>
    <row r="459" spans="1:14" ht="169.2" hidden="1" customHeight="1" x14ac:dyDescent="0.25">
      <c r="B459" s="40" t="s">
        <v>156</v>
      </c>
      <c r="C459" s="40" t="s">
        <v>4</v>
      </c>
      <c r="D459" s="40" t="s">
        <v>5</v>
      </c>
      <c r="E459" s="41" t="s">
        <v>6</v>
      </c>
      <c r="F459" s="22" t="s">
        <v>365</v>
      </c>
      <c r="G459" s="132" t="e">
        <f>#REF!+J459</f>
        <v>#REF!</v>
      </c>
      <c r="H459" s="132"/>
      <c r="I459" s="133"/>
      <c r="J459" s="132">
        <v>0</v>
      </c>
      <c r="K459" s="132"/>
      <c r="L459" s="132"/>
      <c r="M459" s="199" t="e">
        <f t="shared" si="51"/>
        <v>#REF!</v>
      </c>
      <c r="N459" s="199">
        <f t="shared" si="47"/>
        <v>0</v>
      </c>
    </row>
    <row r="460" spans="1:14" ht="113.25" hidden="1" customHeight="1" x14ac:dyDescent="0.3">
      <c r="B460" s="40"/>
      <c r="C460" s="40"/>
      <c r="D460" s="25"/>
      <c r="E460" s="26"/>
      <c r="F460" s="22" t="s">
        <v>422</v>
      </c>
      <c r="G460" s="132" t="e">
        <f>#REF!+J460</f>
        <v>#REF!</v>
      </c>
      <c r="H460" s="132"/>
      <c r="I460" s="132"/>
      <c r="J460" s="132">
        <f>J461+J462</f>
        <v>0</v>
      </c>
      <c r="K460" s="132"/>
      <c r="L460" s="132"/>
      <c r="M460" s="199" t="e">
        <f t="shared" si="51"/>
        <v>#REF!</v>
      </c>
      <c r="N460" s="199">
        <f t="shared" si="47"/>
        <v>0</v>
      </c>
    </row>
    <row r="461" spans="1:14" ht="171.6" hidden="1" customHeight="1" x14ac:dyDescent="0.25">
      <c r="B461" s="35">
        <v>3711010</v>
      </c>
      <c r="C461" s="25" t="s">
        <v>105</v>
      </c>
      <c r="D461" s="25" t="s">
        <v>145</v>
      </c>
      <c r="E461" s="19" t="s">
        <v>210</v>
      </c>
      <c r="F461" s="18" t="s">
        <v>423</v>
      </c>
      <c r="G461" s="133" t="e">
        <f>#REF!+J461</f>
        <v>#REF!</v>
      </c>
      <c r="H461" s="133"/>
      <c r="I461" s="133"/>
      <c r="J461" s="133"/>
      <c r="K461" s="133"/>
      <c r="L461" s="132"/>
      <c r="M461" s="199" t="e">
        <f t="shared" si="51"/>
        <v>#REF!</v>
      </c>
      <c r="N461" s="199">
        <f t="shared" si="47"/>
        <v>0</v>
      </c>
    </row>
    <row r="462" spans="1:14" ht="186.6" hidden="1" customHeight="1" x14ac:dyDescent="0.25">
      <c r="B462" s="35">
        <v>3717322</v>
      </c>
      <c r="C462" s="25" t="s">
        <v>427</v>
      </c>
      <c r="D462" s="25" t="s">
        <v>18</v>
      </c>
      <c r="E462" s="19" t="s">
        <v>226</v>
      </c>
      <c r="F462" s="18" t="s">
        <v>428</v>
      </c>
      <c r="G462" s="133" t="e">
        <f>#REF!+J462</f>
        <v>#REF!</v>
      </c>
      <c r="H462" s="133"/>
      <c r="I462" s="133"/>
      <c r="J462" s="133">
        <f>1000000-1000000</f>
        <v>0</v>
      </c>
      <c r="K462" s="133"/>
      <c r="L462" s="132"/>
      <c r="M462" s="199" t="e">
        <f t="shared" si="51"/>
        <v>#REF!</v>
      </c>
      <c r="N462" s="199">
        <f t="shared" si="47"/>
        <v>0</v>
      </c>
    </row>
    <row r="463" spans="1:14" ht="29.25" hidden="1" customHeight="1" x14ac:dyDescent="0.25">
      <c r="B463" s="35">
        <v>3717461</v>
      </c>
      <c r="C463" s="25" t="s">
        <v>142</v>
      </c>
      <c r="D463" s="25" t="s">
        <v>144</v>
      </c>
      <c r="E463" s="19" t="s">
        <v>419</v>
      </c>
      <c r="F463" s="117" t="s">
        <v>433</v>
      </c>
      <c r="G463" s="132" t="e">
        <f>#REF!+J463</f>
        <v>#REF!</v>
      </c>
      <c r="H463" s="132"/>
      <c r="I463" s="133"/>
      <c r="J463" s="133">
        <v>0</v>
      </c>
      <c r="K463" s="133"/>
      <c r="L463" s="132"/>
      <c r="M463" s="199" t="e">
        <f t="shared" si="51"/>
        <v>#REF!</v>
      </c>
      <c r="N463" s="199">
        <f t="shared" si="47"/>
        <v>0</v>
      </c>
    </row>
    <row r="464" spans="1:14" ht="106.2" customHeight="1" x14ac:dyDescent="0.25">
      <c r="B464" s="175" t="s">
        <v>156</v>
      </c>
      <c r="C464" s="175" t="s">
        <v>4</v>
      </c>
      <c r="D464" s="175" t="s">
        <v>5</v>
      </c>
      <c r="E464" s="176" t="s">
        <v>6</v>
      </c>
      <c r="F464" s="177" t="s">
        <v>530</v>
      </c>
      <c r="G464" s="132">
        <v>1414500</v>
      </c>
      <c r="H464" s="132"/>
      <c r="I464" s="133">
        <v>0</v>
      </c>
      <c r="J464" s="133"/>
      <c r="K464" s="133"/>
      <c r="L464" s="132"/>
      <c r="M464" s="199">
        <f t="shared" si="51"/>
        <v>1414500</v>
      </c>
      <c r="N464" s="199">
        <f t="shared" si="47"/>
        <v>0</v>
      </c>
    </row>
    <row r="465" spans="1:14" ht="121.5" hidden="1" customHeight="1" x14ac:dyDescent="0.25">
      <c r="B465" s="175" t="s">
        <v>156</v>
      </c>
      <c r="C465" s="175" t="s">
        <v>4</v>
      </c>
      <c r="D465" s="175" t="s">
        <v>5</v>
      </c>
      <c r="E465" s="176" t="s">
        <v>6</v>
      </c>
      <c r="F465" s="177"/>
      <c r="G465" s="132"/>
      <c r="H465" s="132"/>
      <c r="I465" s="133"/>
      <c r="J465" s="133"/>
      <c r="K465" s="133"/>
      <c r="L465" s="132"/>
      <c r="M465" s="199">
        <f t="shared" si="51"/>
        <v>0</v>
      </c>
      <c r="N465" s="199">
        <f>I465+L465</f>
        <v>0</v>
      </c>
    </row>
    <row r="466" spans="1:14" ht="107.4" customHeight="1" x14ac:dyDescent="0.25">
      <c r="B466" s="169" t="s">
        <v>532</v>
      </c>
      <c r="C466" s="143" t="s">
        <v>520</v>
      </c>
      <c r="D466" s="143" t="s">
        <v>43</v>
      </c>
      <c r="E466" s="144" t="s">
        <v>519</v>
      </c>
      <c r="F466" s="177" t="s">
        <v>531</v>
      </c>
      <c r="G466" s="132">
        <f>1500000-1085000</f>
        <v>415000</v>
      </c>
      <c r="H466" s="132">
        <v>415000</v>
      </c>
      <c r="I466" s="133"/>
      <c r="J466" s="133"/>
      <c r="K466" s="133"/>
      <c r="L466" s="132"/>
      <c r="M466" s="199">
        <f t="shared" si="51"/>
        <v>415000</v>
      </c>
      <c r="N466" s="199">
        <f>I466+L466</f>
        <v>0</v>
      </c>
    </row>
    <row r="467" spans="1:14" ht="30" customHeight="1" x14ac:dyDescent="0.25">
      <c r="B467" s="1" t="s">
        <v>2</v>
      </c>
      <c r="C467" s="163"/>
      <c r="D467" s="163"/>
      <c r="E467" s="154" t="s">
        <v>7</v>
      </c>
      <c r="F467" s="153"/>
      <c r="G467" s="202">
        <f>G458+G464+G466</f>
        <v>5154500</v>
      </c>
      <c r="H467" s="202">
        <f>H458+H464+H466</f>
        <v>415000</v>
      </c>
      <c r="I467" s="202">
        <f>I458+I464+I466</f>
        <v>0</v>
      </c>
      <c r="J467" s="202">
        <f>J458+J464+J466</f>
        <v>0</v>
      </c>
      <c r="K467" s="202"/>
      <c r="L467" s="202">
        <f>L458+L464+L466</f>
        <v>0</v>
      </c>
      <c r="M467" s="199">
        <f>G467+J467</f>
        <v>5154500</v>
      </c>
      <c r="N467" s="199">
        <f>I467+L467</f>
        <v>0</v>
      </c>
    </row>
    <row r="468" spans="1:14" s="8" customFormat="1" ht="27.6" customHeight="1" x14ac:dyDescent="0.3">
      <c r="A468" s="7"/>
      <c r="B468" s="191"/>
      <c r="C468" s="129" t="s">
        <v>2</v>
      </c>
      <c r="D468" s="129" t="s">
        <v>2</v>
      </c>
      <c r="E468" s="192" t="s">
        <v>3</v>
      </c>
      <c r="F468" s="153" t="s">
        <v>2</v>
      </c>
      <c r="G468" s="195">
        <f t="shared" ref="G468:L468" si="52">G467+G450+G397+G361+G243+G215+G203+G115+G67+G42</f>
        <v>111667326</v>
      </c>
      <c r="H468" s="195">
        <f t="shared" si="52"/>
        <v>40472399</v>
      </c>
      <c r="I468" s="195">
        <f t="shared" si="52"/>
        <v>17659987.810000002</v>
      </c>
      <c r="J468" s="195">
        <f t="shared" si="52"/>
        <v>95037183</v>
      </c>
      <c r="K468" s="195">
        <f t="shared" si="52"/>
        <v>56678437</v>
      </c>
      <c r="L468" s="195">
        <f t="shared" si="52"/>
        <v>5651511.8699999992</v>
      </c>
      <c r="M468" s="195">
        <f>G468+J468</f>
        <v>206704509</v>
      </c>
      <c r="N468" s="195">
        <f>I468+L468</f>
        <v>23311499.68</v>
      </c>
    </row>
    <row r="469" spans="1:14" s="63" customFormat="1" ht="15" customHeight="1" x14ac:dyDescent="0.35">
      <c r="A469" s="2"/>
      <c r="B469" s="109"/>
      <c r="C469" s="123"/>
      <c r="D469" s="123"/>
      <c r="E469" s="124"/>
      <c r="F469" s="125"/>
      <c r="G469" s="219"/>
      <c r="H469" s="219"/>
      <c r="I469" s="126"/>
      <c r="J469" s="126"/>
      <c r="K469" s="126"/>
      <c r="L469" s="126"/>
      <c r="M469" s="201"/>
      <c r="N469" s="201"/>
    </row>
    <row r="470" spans="1:14" s="230" customFormat="1" ht="36" customHeight="1" x14ac:dyDescent="0.5">
      <c r="A470" s="221"/>
      <c r="B470" s="228" t="s">
        <v>589</v>
      </c>
      <c r="C470" s="229"/>
      <c r="D470" s="229"/>
      <c r="E470" s="229"/>
      <c r="F470" s="229"/>
      <c r="G470" s="229"/>
      <c r="H470" s="229"/>
      <c r="I470" s="238" t="s">
        <v>591</v>
      </c>
      <c r="J470" s="238"/>
      <c r="K470" s="238"/>
      <c r="L470" s="220"/>
    </row>
    <row r="471" spans="1:14" s="87" customFormat="1" ht="38.4" customHeight="1" x14ac:dyDescent="0.45">
      <c r="A471" s="86"/>
      <c r="B471" s="108"/>
      <c r="C471" s="110"/>
      <c r="D471" s="112"/>
      <c r="E471" s="113"/>
      <c r="F471" s="114"/>
      <c r="G471" s="203"/>
      <c r="H471" s="203"/>
      <c r="I471" s="203"/>
      <c r="J471" s="203"/>
      <c r="K471" s="203"/>
      <c r="L471" s="204"/>
      <c r="M471" s="196"/>
      <c r="N471" s="196"/>
    </row>
    <row r="472" spans="1:14" ht="21" x14ac:dyDescent="0.4">
      <c r="C472" s="64"/>
      <c r="D472" s="65"/>
      <c r="E472" s="65"/>
      <c r="F472" s="64"/>
      <c r="G472" s="127"/>
      <c r="H472" s="127"/>
    </row>
  </sheetData>
  <mergeCells count="14">
    <mergeCell ref="B6:C6"/>
    <mergeCell ref="B7:C7"/>
    <mergeCell ref="B8:B9"/>
    <mergeCell ref="C8:C9"/>
    <mergeCell ref="B4:N4"/>
    <mergeCell ref="B5:N5"/>
    <mergeCell ref="D8:D9"/>
    <mergeCell ref="E8:E9"/>
    <mergeCell ref="F8:F9"/>
    <mergeCell ref="G8:I8"/>
    <mergeCell ref="J8:L8"/>
    <mergeCell ref="M8:N8"/>
    <mergeCell ref="I470:K470"/>
    <mergeCell ref="I3:J3"/>
  </mergeCells>
  <printOptions horizontalCentered="1"/>
  <pageMargins left="0.19685039370078741" right="0.19685039370078741" top="1.5748031496062993" bottom="0.39370078740157483" header="0.35433070866141736" footer="0.19685039370078741"/>
  <pageSetup paperSize="9" scale="48" fitToHeight="17" orientation="landscape" blackAndWhite="1" r:id="rId1"/>
  <headerFooter differentFirst="1">
    <oddFooter>&amp;C&amp;P</oddFooter>
  </headerFooter>
  <rowBreaks count="2" manualBreakCount="2">
    <brk id="382" min="1" max="13" man="1"/>
    <brk id="408" min="1"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D0BCD7B-40F2-4ADB-AC38-ACF7565CA082}">
  <ds:schemaRef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acedc1b3-a6a6-4744-bb8f-c9b717f8a9c9"/>
    <ds:schemaRef ds:uri="http://purl.org/dc/term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01.04.22 </vt:lpstr>
      <vt:lpstr>'01.04.22 '!Заголовки_для_печати</vt:lpstr>
      <vt:lpstr>'01.04.22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Admin</cp:lastModifiedBy>
  <cp:lastPrinted>2022-06-01T13:15:19Z</cp:lastPrinted>
  <dcterms:created xsi:type="dcterms:W3CDTF">2014-01-17T10:52:16Z</dcterms:created>
  <dcterms:modified xsi:type="dcterms:W3CDTF">2022-06-03T11:14:52Z</dcterms:modified>
</cp:coreProperties>
</file>